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mannot\Documents\Clients\DG DIGIT\330028399 - IMM4\Training\"/>
    </mc:Choice>
  </mc:AlternateContent>
  <bookViews>
    <workbookView xWindow="135" yWindow="-60" windowWidth="15600" windowHeight="8640" tabRatio="818" activeTab="2"/>
  </bookViews>
  <sheets>
    <sheet name="Introduction" sheetId="18" r:id="rId1"/>
    <sheet name="EU Survey Output" sheetId="13" r:id="rId2"/>
    <sheet name="Results" sheetId="15" r:id="rId3"/>
    <sheet name="Recommendations" sheetId="20" r:id="rId4"/>
    <sheet name="Maturity Scoring Matrix" sheetId="17" r:id="rId5"/>
    <sheet name="Maturity Scoring - Data tables" sheetId="5" r:id="rId6"/>
    <sheet name="Weighting" sheetId="14" r:id="rId7"/>
    <sheet name="Recommendation overview" sheetId="19" state="hidden" r:id="rId8"/>
    <sheet name="Recommendation table" sheetId="21" r:id="rId9"/>
  </sheets>
  <definedNames>
    <definedName name="A.2_A_public_service_is_a_service_rendered_in_the_public_interest._What_is_the_public_service_you_provide_to_end_users__either_citizens__businesses_or_other_public_administrations_?__Please_note_that_all_further_questions_in_this_survey_must_be_applied_to">'EU Survey Output'!$F$5:$F$44</definedName>
    <definedName name="A.3_What_is_the_primary_end_user_group_to_which_your_public_service_is_delivered?">'EU Survey Output'!$G$5:$G$44</definedName>
    <definedName name="A.4_Which_public_administration_is_responsible_for_providing_the_public_service?">'EU Survey Output'!$H$5:$H$44</definedName>
    <definedName name="A.5_At_what_administrative_level_is_the_public_service_being_delivered?__multiple_answers_are_possible">'EU Survey Output'!$I$5:$I$44</definedName>
    <definedName name="B.1_Through_which_delivery_channels_can_the_public_service_be_accessed_by_the_end_user?__multiple_answers_are_possible">'EU Survey Output'!$J$5:$J$44</definedName>
    <definedName name="B.2_Can_the_public_service_be_accessed_using_multiple_devices__platforms_or_browsers?__Example_of_devices__PC__Tablet__Mobile_Phone__Platforms__Windows_OS__Mac_OS__Mobile_OS__Browsers__Internet_Explorer__Google_Chrome__Firefox__Opera">'EU Survey Output'!$K$5:$K$44</definedName>
    <definedName name="B.3_Does_the_public_service_use_pre_filling_of_forms?">'EU Survey Output'!$L$5:$L$44</definedName>
    <definedName name="B.4_To_what_extent_is_multilingualism_supported?">'EU Survey Output'!$M$5:$M$44</definedName>
    <definedName name="B.5_Does_your_public_service_promote_the_usage_of_its_own_or_other__public__services_through_linking_to_interlinking_with_other_web_sites?">'EU Survey Output'!$N$5:$N$44</definedName>
    <definedName name="B.6_Is_your_public_service_delivered_part_of_a_Service_Catalogue?">'EU Survey Output'!$O$5:$O$44</definedName>
    <definedName name="C.1_Please_list_the_services_which_your_public_service_has_to_consume_in_order_to_work._Firstly__Please_indicate_which_of_the_below_generic_services_are_required__note_that_this_is_an_indicative_list">'EU Survey Output'!$P$5:$P$44</definedName>
    <definedName name="C.10_Has_the_public_service_followed_certification_procedures_before_making_use_of_the_consumed_services?">'EU Survey Output'!$Z$5:$Z$44</definedName>
    <definedName name="C.11_Has_the_public_service_been_involved_in_establishing_the_specifications_of_the_consumed_services?">'EU Survey Output'!$AA$5:$AA$44</definedName>
    <definedName name="C.2_How_do_you_currently_consume_the_services__manually_versus_digitally_?">'EU Survey Output'!$R$5:$R$44</definedName>
    <definedName name="C.3_How_do_you_currently_realise_consumed_services__Reuse_of_a_relevant_existing_services_vs_Self_Production_of_services_?">'EU Survey Output'!$S$5:$S$44</definedName>
    <definedName name="C.4_What_is_the_processing_mode_of_the_consumed_services?">'EU Survey Output'!$T$5:$T$44</definedName>
    <definedName name="C.5_What_is_the_typical_interaction_mode_with_the_consumed_services?">'EU Survey Output'!$U$5:$U$44</definedName>
    <definedName name="C.6_What_type_of_protocol_specifications_are_being_used_for_exchanging_structured_information?_The_protocol_specifies_the_dialog_not_the_content_of_the_messages._The_content_of_the_messages_is_part_of_the_next_question">'EU Survey Output'!$V$5:$V$44</definedName>
    <definedName name="C.7_Are_services_typically_consumed_via_an_existing_network_infrastructure_or_a_dedicated__private_network?">'EU Survey Output'!$W$5:$W$44</definedName>
    <definedName name="C.8_To_what_extent_are_semantic_standards_are_used_for_data_modelling?">'EU Survey Output'!$X$5:$X$44</definedName>
    <definedName name="C.9_Received_information_may_be_inconsistent_with_internal_information._Initiated_transactions_may_lead_to_an_unexpected_response_for_example._How_are_such_exceptions_typically_resolved?">'EU Survey Output'!$Y$5:$Y$44</definedName>
    <definedName name="D.1_Has_the_public_service_been_evaluated_in_terms_of_its_cost_and_benefits_before_deciding_on_whether_how_it_should_be_implemented__e.g._through_conducting_an_ex_ante_Business_Case_?">'EU Survey Output'!$AB$5:$AB$44</definedName>
    <definedName name="D.11_Has_the_public_service_established_an__open__specification_process_in_which_administrations_and_businesses_can_participate?">'EU Survey Output'!$AL$5:$AL$44</definedName>
    <definedName name="D.2_Does_your_public_service_provide_services_towards_the_external_environment_for_reuse?">'EU Survey Output'!$AC$5:$AC$44</definedName>
    <definedName name="D.3_Has_standardization_been_a_procurement_criterion_when_procuring_the_service_s_components?">'EU Survey Output'!$AD$5:$AD$44</definedName>
    <definedName name="D.4_Does_the_public_service_feature_a_central_point_of_control_for_choreography_of_externally_consumed_and_provided_services?_The_central_point_of_control_keeps_track_of_all_related_information_regarding_the_status_of_all_individual_cases_currently_active">'EU Survey Output'!$AE$5:$AE$44</definedName>
    <definedName name="D.5_To_what_extent_is_the_choreography_automated?">'EU Survey Output'!$AF$5:$AF$44</definedName>
    <definedName name="D.6_Does_the_service_share_status_information_on_the_cases_handled_with_external_services?">'EU Survey Output'!$AG$5:$AG$44</definedName>
    <definedName name="D.7_Does_the_service_establish_business_process_definitions__to_describe_the_source_and_target_processes_of_the_exchange__and_or_business_process_control_rules__e.g._rules_for_process_control__validation__quality_control__tracking_and_tracing__jointly_wit">'EU Survey Output'!$AH$5:$AH$44</definedName>
    <definedName name="D.8_To_what_extent_are_Business_Process_Management_standards_applied_to_the_orchestration_of_the_service?">'EU Survey Output'!$AI$5:$AI$44</definedName>
    <definedName name="D.9_Has_the_Public_Service_considered_an_architecture_framework_in_its_design__EU__national_level__international__open__standard_?">'EU Survey Output'!$AJ$5:$AJ$44</definedName>
    <definedName name="E_Mail">'EU Survey Output'!$D$5:$D$44</definedName>
    <definedName name="Name">'EU Survey Output'!$B$5:$B$44</definedName>
    <definedName name="OLE_LINK1" localSheetId="7">'Recommendation overview'!$J$2</definedName>
    <definedName name="Organisation">'EU Survey Output'!$C$5:$C$44</definedName>
    <definedName name="Please_provide_any_further_comments__insights_or_ambitions_you_may_want_to_share_in_respect_to_Interoperability_and_your_public_service">'EU Survey Output'!$AM$5:$AM$44</definedName>
    <definedName name="Secondly__Please_name_any_relevant_specific_services_that_are_required_by_your_public_service_in_order_to_function._Important_note__Please_list_both_services_that_are_consumed_from_within_the_administration__internally__and_from_a_third_party__externally">'EU Survey Output'!$Q$5:$Q$44</definedName>
    <definedName name="Survey_Nr.">'EU Survey Output'!$A$5:$A$44</definedName>
    <definedName name="Telephone_Number">'EU Survey Output'!$E$5:$E$44</definedName>
  </definedNames>
  <calcPr calcId="152511" concurrentCalc="0"/>
</workbook>
</file>

<file path=xl/calcChain.xml><?xml version="1.0" encoding="utf-8"?>
<calcChain xmlns="http://schemas.openxmlformats.org/spreadsheetml/2006/main">
  <c r="B25" i="20" l="1"/>
  <c r="B26" i="20"/>
  <c r="B17" i="20"/>
  <c r="C27" i="20"/>
  <c r="G1" i="14"/>
  <c r="C36" i="14"/>
  <c r="D36" i="14"/>
  <c r="C2" i="20"/>
  <c r="C17" i="20"/>
  <c r="D16" i="20"/>
  <c r="D25" i="20"/>
  <c r="B44" i="20"/>
  <c r="C44" i="20"/>
  <c r="B45" i="20"/>
  <c r="C45" i="20"/>
  <c r="B46" i="20"/>
  <c r="C46" i="20"/>
  <c r="B47" i="20"/>
  <c r="C47" i="20"/>
  <c r="B48" i="20"/>
  <c r="C48" i="20"/>
  <c r="B49" i="20"/>
  <c r="C49" i="20"/>
  <c r="C3" i="20"/>
  <c r="B5" i="20"/>
  <c r="C5" i="20"/>
  <c r="B6" i="20"/>
  <c r="C6" i="20"/>
  <c r="B7" i="20"/>
  <c r="C7" i="20"/>
  <c r="B8" i="20"/>
  <c r="C8" i="20"/>
  <c r="B9" i="20"/>
  <c r="C9" i="20"/>
  <c r="B10" i="20"/>
  <c r="C10" i="20"/>
  <c r="B11" i="20"/>
  <c r="C11" i="20"/>
  <c r="B12" i="20"/>
  <c r="C12" i="20"/>
  <c r="C14" i="20"/>
  <c r="B16" i="20"/>
  <c r="C16" i="20"/>
  <c r="B18" i="20"/>
  <c r="C18" i="20"/>
  <c r="B19" i="20"/>
  <c r="C19" i="20"/>
  <c r="B20" i="20"/>
  <c r="C20" i="20"/>
  <c r="B21" i="20"/>
  <c r="C21" i="20"/>
  <c r="C23" i="20"/>
  <c r="C25" i="20"/>
  <c r="C26" i="20"/>
  <c r="B27" i="20"/>
  <c r="B28" i="20"/>
  <c r="C28" i="20"/>
  <c r="B29" i="20"/>
  <c r="C29" i="20"/>
  <c r="B30" i="20"/>
  <c r="C30" i="20"/>
  <c r="B31" i="20"/>
  <c r="C31" i="20"/>
  <c r="B32" i="20"/>
  <c r="C32" i="20"/>
  <c r="B33" i="20"/>
  <c r="C33" i="20"/>
  <c r="B34" i="20"/>
  <c r="C34" i="20"/>
  <c r="B35" i="20"/>
  <c r="C35" i="20"/>
  <c r="C37" i="20"/>
  <c r="B39" i="20"/>
  <c r="C39" i="20"/>
  <c r="B40" i="20"/>
  <c r="C40" i="20"/>
  <c r="B41" i="20"/>
  <c r="C41" i="20"/>
  <c r="B42" i="20"/>
  <c r="C42" i="20"/>
  <c r="B43" i="20"/>
  <c r="C43" i="20"/>
  <c r="F14" i="14"/>
  <c r="F15" i="14"/>
  <c r="F16" i="14"/>
  <c r="F17" i="14"/>
  <c r="F18" i="14"/>
  <c r="G31" i="14"/>
  <c r="G19" i="14"/>
  <c r="G12" i="14"/>
  <c r="G3" i="14"/>
  <c r="F33" i="14"/>
  <c r="F34" i="14"/>
  <c r="F35" i="14"/>
  <c r="F36" i="14"/>
  <c r="F37" i="14"/>
  <c r="F38" i="14"/>
  <c r="F39" i="14"/>
  <c r="F40" i="14"/>
  <c r="F41" i="14"/>
  <c r="F42" i="14"/>
  <c r="F32" i="14"/>
  <c r="F21" i="14"/>
  <c r="F22" i="14"/>
  <c r="F23" i="14"/>
  <c r="F24" i="14"/>
  <c r="F25" i="14"/>
  <c r="F26" i="14"/>
  <c r="F27" i="14"/>
  <c r="F28" i="14"/>
  <c r="F29" i="14"/>
  <c r="F30" i="14"/>
  <c r="F20" i="14"/>
  <c r="F13" i="14"/>
  <c r="F31" i="14"/>
  <c r="F19" i="14"/>
  <c r="F12" i="14"/>
  <c r="F3" i="14"/>
  <c r="C28" i="17"/>
  <c r="C16" i="17"/>
  <c r="C9" i="17"/>
  <c r="C3" i="17"/>
  <c r="D7" i="15"/>
  <c r="D6" i="15"/>
  <c r="D5" i="15"/>
  <c r="D8" i="15"/>
  <c r="D43" i="20"/>
  <c r="E36" i="14"/>
  <c r="E43" i="20"/>
  <c r="C6" i="14"/>
  <c r="C20" i="14"/>
  <c r="C11" i="14"/>
  <c r="C13" i="14"/>
  <c r="C17" i="14"/>
  <c r="D17" i="14"/>
  <c r="C30" i="14"/>
  <c r="D30" i="14"/>
  <c r="C27" i="14"/>
  <c r="D27" i="14"/>
  <c r="E27" i="14"/>
  <c r="E32" i="20"/>
  <c r="C24" i="14"/>
  <c r="D24" i="14"/>
  <c r="C42" i="14"/>
  <c r="D42" i="14"/>
  <c r="C38" i="14"/>
  <c r="D38" i="14"/>
  <c r="C34" i="14"/>
  <c r="D34" i="14"/>
  <c r="C5" i="14"/>
  <c r="C10" i="14"/>
  <c r="C7" i="14"/>
  <c r="C16" i="14"/>
  <c r="D16" i="14"/>
  <c r="C29" i="14"/>
  <c r="D29" i="14"/>
  <c r="C26" i="14"/>
  <c r="D26" i="14"/>
  <c r="C23" i="14"/>
  <c r="D23" i="14"/>
  <c r="C41" i="14"/>
  <c r="D41" i="14"/>
  <c r="C37" i="14"/>
  <c r="D37" i="14"/>
  <c r="C33" i="14"/>
  <c r="D33" i="14"/>
  <c r="C8" i="14"/>
  <c r="J11" i="15"/>
  <c r="C18" i="14"/>
  <c r="D18" i="14"/>
  <c r="C21" i="14"/>
  <c r="D21" i="14"/>
  <c r="C32" i="14"/>
  <c r="D32" i="14"/>
  <c r="C39" i="14"/>
  <c r="D39" i="14"/>
  <c r="C35" i="14"/>
  <c r="D35" i="14"/>
  <c r="C4" i="14"/>
  <c r="C9" i="14"/>
  <c r="C14" i="14"/>
  <c r="D14" i="14"/>
  <c r="C15" i="14"/>
  <c r="D15" i="14"/>
  <c r="C28" i="14"/>
  <c r="D28" i="14"/>
  <c r="C25" i="14"/>
  <c r="D25" i="14"/>
  <c r="C22" i="14"/>
  <c r="D22" i="14"/>
  <c r="C40" i="14"/>
  <c r="D40" i="14"/>
  <c r="D32" i="20"/>
  <c r="D47" i="20"/>
  <c r="E40" i="14"/>
  <c r="E47" i="20"/>
  <c r="E35" i="14"/>
  <c r="E42" i="20"/>
  <c r="D42" i="20"/>
  <c r="E24" i="14"/>
  <c r="E29" i="20"/>
  <c r="D29" i="20"/>
  <c r="D18" i="20"/>
  <c r="E15" i="14"/>
  <c r="E18" i="20"/>
  <c r="D21" i="20"/>
  <c r="E18" i="14"/>
  <c r="E21" i="20"/>
  <c r="D44" i="20"/>
  <c r="E37" i="14"/>
  <c r="E44" i="20"/>
  <c r="E29" i="14"/>
  <c r="E34" i="20"/>
  <c r="D34" i="20"/>
  <c r="D27" i="20"/>
  <c r="E22" i="14"/>
  <c r="E27" i="20"/>
  <c r="D17" i="20"/>
  <c r="H12" i="14"/>
  <c r="E5" i="15"/>
  <c r="H5" i="15"/>
  <c r="E14" i="14"/>
  <c r="E17" i="20"/>
  <c r="E39" i="14"/>
  <c r="E46" i="20"/>
  <c r="D46" i="20"/>
  <c r="D48" i="20"/>
  <c r="E41" i="14"/>
  <c r="E48" i="20"/>
  <c r="E16" i="14"/>
  <c r="E19" i="20"/>
  <c r="D19" i="20"/>
  <c r="E34" i="14"/>
  <c r="E41" i="20"/>
  <c r="D41" i="20"/>
  <c r="E25" i="14"/>
  <c r="E30" i="20"/>
  <c r="D30" i="20"/>
  <c r="H31" i="14"/>
  <c r="E7" i="15"/>
  <c r="H7" i="15"/>
  <c r="E32" i="14"/>
  <c r="E39" i="20"/>
  <c r="D39" i="20"/>
  <c r="D28" i="20"/>
  <c r="E23" i="14"/>
  <c r="E28" i="20"/>
  <c r="E38" i="14"/>
  <c r="E45" i="20"/>
  <c r="D45" i="20"/>
  <c r="E30" i="14"/>
  <c r="E35" i="20"/>
  <c r="D35" i="20"/>
  <c r="H19" i="14"/>
  <c r="E6" i="15"/>
  <c r="H6" i="15"/>
  <c r="D33" i="20"/>
  <c r="E28" i="14"/>
  <c r="E33" i="20"/>
  <c r="E21" i="14"/>
  <c r="E26" i="20"/>
  <c r="D26" i="20"/>
  <c r="D40" i="20"/>
  <c r="E33" i="14"/>
  <c r="E40" i="20"/>
  <c r="E26" i="14"/>
  <c r="E31" i="20"/>
  <c r="D31" i="20"/>
  <c r="E42" i="14"/>
  <c r="E49" i="20"/>
  <c r="D49" i="20"/>
  <c r="E17" i="14"/>
  <c r="E20" i="20"/>
  <c r="D20" i="20"/>
  <c r="H8" i="15"/>
  <c r="G6" i="15"/>
  <c r="G7" i="15"/>
  <c r="G5" i="15"/>
  <c r="E8" i="15"/>
  <c r="N40" i="15"/>
  <c r="G28" i="15"/>
  <c r="G29" i="15"/>
</calcChain>
</file>

<file path=xl/sharedStrings.xml><?xml version="1.0" encoding="utf-8"?>
<sst xmlns="http://schemas.openxmlformats.org/spreadsheetml/2006/main" count="675" uniqueCount="344">
  <si>
    <t>Yes</t>
  </si>
  <si>
    <t>No</t>
  </si>
  <si>
    <t>n.a.</t>
  </si>
  <si>
    <t>D.3</t>
  </si>
  <si>
    <t>D.4</t>
  </si>
  <si>
    <t>D.5</t>
  </si>
  <si>
    <t>D.6</t>
  </si>
  <si>
    <t>D.7</t>
  </si>
  <si>
    <t>D.8</t>
  </si>
  <si>
    <t>D.9</t>
  </si>
  <si>
    <t>D.10</t>
  </si>
  <si>
    <t>Question</t>
  </si>
  <si>
    <t>Answer</t>
  </si>
  <si>
    <t>Level</t>
  </si>
  <si>
    <t>D.11</t>
  </si>
  <si>
    <t>B.1</t>
  </si>
  <si>
    <t>B.2</t>
  </si>
  <si>
    <t>Fully automated</t>
  </si>
  <si>
    <t>C.1</t>
  </si>
  <si>
    <t>C.4</t>
  </si>
  <si>
    <t>C.5</t>
  </si>
  <si>
    <t>Available</t>
  </si>
  <si>
    <t>Not at all</t>
  </si>
  <si>
    <t>A.1</t>
  </si>
  <si>
    <t>A.2</t>
  </si>
  <si>
    <t>A.3</t>
  </si>
  <si>
    <t>A.4</t>
  </si>
  <si>
    <t>A.5</t>
  </si>
  <si>
    <t>Weight</t>
  </si>
  <si>
    <t>B.3</t>
  </si>
  <si>
    <t>B.4</t>
  </si>
  <si>
    <t>B.5</t>
  </si>
  <si>
    <t>B.6</t>
  </si>
  <si>
    <t>Overview</t>
  </si>
  <si>
    <t>#</t>
  </si>
  <si>
    <t>Area</t>
  </si>
  <si>
    <t>Score</t>
  </si>
  <si>
    <t>Actual</t>
  </si>
  <si>
    <t>B</t>
  </si>
  <si>
    <t>D</t>
  </si>
  <si>
    <t>Overall Maturity</t>
  </si>
  <si>
    <t>C.6</t>
  </si>
  <si>
    <t>C.7</t>
  </si>
  <si>
    <t>C.8</t>
  </si>
  <si>
    <t>C.9</t>
  </si>
  <si>
    <t>C.10</t>
  </si>
  <si>
    <t>C.11</t>
  </si>
  <si>
    <t>Service Delivery</t>
  </si>
  <si>
    <t>Service Consumption</t>
  </si>
  <si>
    <t>Service Management</t>
  </si>
  <si>
    <t>C</t>
  </si>
  <si>
    <t>A.2 A public service is a service rendered in the public interest. What is the public service you provide to end users (either citizens, businesses or other public administrations)?  Please note that all further questions in this survey must be applied to this (single) public service only</t>
  </si>
  <si>
    <t>A.3 What is the primary end user group to which your public service is delivered?</t>
  </si>
  <si>
    <t>A.4 Which public administration is responsible for providing the public service?</t>
  </si>
  <si>
    <t>A.5 At what administrative level is the public service being delivered? (multiple answers are possible)</t>
  </si>
  <si>
    <t>B.1 Through which delivery channels can the public service be accessed by the end user? (multiple answers are possible)</t>
  </si>
  <si>
    <t>B.2 Can the public service be accessed using multiple devices, platforms or browsers?  Example of devices: PC; Tablet; Mobile Phone; Platforms: Windows OS; Mac OS; Mobile OS; Browsers: Internet Explorer, Google Chrome; Firefox; Opera</t>
  </si>
  <si>
    <t>Yes, the public service is offered for all common available devices, platforms and/or browsers</t>
  </si>
  <si>
    <t>B.3 Does the public service use pre-filling of forms?</t>
  </si>
  <si>
    <t>Yes, pre-filling is used but only for some data fields that are electronically available</t>
  </si>
  <si>
    <t>B.4 To what extent is multilingualism supported?</t>
  </si>
  <si>
    <t>Partly, only the user interface is multilingual (two or more official EU languages supported)</t>
  </si>
  <si>
    <t>B.5 Does your public service promote the usage of its own or other (public) services through linking to/interlinking with other web sites?</t>
  </si>
  <si>
    <t>Yes, the public service is referencing to other sites offering related public services</t>
  </si>
  <si>
    <t>B.6 Is your public service delivered part of a Service Catalogue?</t>
  </si>
  <si>
    <t>C.1 Please list the services which your public service has to consume in order to work. Firstly: Please indicate which of the below generic services are required (note that this is an indicative list)</t>
  </si>
  <si>
    <t>C.2 How do you currently consume the services (manually versus digitally)?</t>
  </si>
  <si>
    <t>C.3 How do you currently realise consumed services (Reuse of a relevant existing services vs Self Production of services)?</t>
  </si>
  <si>
    <t>C.4 What is the processing mode of the consumed services?</t>
  </si>
  <si>
    <t>Mainly batch, some real-time processing</t>
  </si>
  <si>
    <t>C.5 What is the typical interaction mode with the consumed services?</t>
  </si>
  <si>
    <t>C.6 What type of protocol specifications are being used for exchanging structured information? The protocol specifies the dialog not the content of the messages. The content of the messages is part of the next question</t>
  </si>
  <si>
    <t>Balanced mix between proprietary and common protocol specifications</t>
  </si>
  <si>
    <t>C.7 Are services typically consumed via an existing network infrastructure or a dedicated, private network?</t>
  </si>
  <si>
    <t>C.8 To what extent are semantic standards are used for data modelling?</t>
  </si>
  <si>
    <t>C.9 Received information may be inconsistent with internal information. Initiated transactions may lead to an unexpected response for example. How are such exceptions typically resolved?</t>
  </si>
  <si>
    <t>C.10 Has the public service followed certification procedures before making use of the consumed services?</t>
  </si>
  <si>
    <t>C.11 Has the public service been involved in establishing the specifications of the consumed services?</t>
  </si>
  <si>
    <t>D.1 Has the public service been evaluated in terms of its cost and benefits before deciding on whether/how it should be implemented (e.g. through conducting an ex ante Business Case)?</t>
  </si>
  <si>
    <t>Yes, cost and benefits of the public service were detailed based on a common business case approach (e.g. cost-benefit analysis, total cost of ownership calculation)</t>
  </si>
  <si>
    <t>D.2 Does your public service provide services towards the external environment for reuse?</t>
  </si>
  <si>
    <t>The public service makes no services available towards the external environment, while this would be possible</t>
  </si>
  <si>
    <t>D.3 Has standardization been a procurement criterion when procuring the service's components?</t>
  </si>
  <si>
    <t>D.4 Does the public service feature a central point of control for choreography of externally consumed and provided services? The central point of control keeps track of all related information regarding the status of all individual cases currently active in the public service.</t>
  </si>
  <si>
    <t>D.5 To what extent is the choreography automated?</t>
  </si>
  <si>
    <t>Semi-automated (a part of the service choreography relies on manual interference) choreography</t>
  </si>
  <si>
    <t>D.6 Does the service share status information on the cases handled with external services?</t>
  </si>
  <si>
    <t>Yes, with some services</t>
  </si>
  <si>
    <t>D.7 Does the service establish business process definitions (to describe the source and target processes of the exchange) and/or business process control rules (e.g. rules for process control, validation, quality control, tracking and tracing) jointly with the orchestrated services?</t>
  </si>
  <si>
    <t>Yes, in some cases</t>
  </si>
  <si>
    <t>D.8 To what extent are Business Process Management standards applied to the orchestration of the service?</t>
  </si>
  <si>
    <t>Business processes are modelled and executed using BPM standards</t>
  </si>
  <si>
    <t>D.9 Has the Public Service considered an architecture framework in its design (EU, national level, international (open) standard)?</t>
  </si>
  <si>
    <t>Yes, one or multiple architecture frameworks are used</t>
  </si>
  <si>
    <t>D.10 Has the service’s architecture been designed in a way that it is flexible for future upgrades and/or interconnections with other services?</t>
  </si>
  <si>
    <t>The architecture allows for some flexibility</t>
  </si>
  <si>
    <t>D.11 Has the public service established an (open) specification process in which administrations and businesses can participate?</t>
  </si>
  <si>
    <t>No, the specification process is closed</t>
  </si>
  <si>
    <t>Please provide any further comments, insights or ambitions you may want to share in respect to Interoperability and your public service</t>
  </si>
  <si>
    <t>Area weight</t>
  </si>
  <si>
    <t>Service Context</t>
  </si>
  <si>
    <t>D.1</t>
  </si>
  <si>
    <t>D.2</t>
  </si>
  <si>
    <t>C.1 </t>
  </si>
  <si>
    <t>C.2 </t>
  </si>
  <si>
    <t>C.3</t>
  </si>
  <si>
    <t xml:space="preserve">C.4 </t>
  </si>
  <si>
    <t xml:space="preserve">C.6 </t>
  </si>
  <si>
    <t>Ref</t>
  </si>
  <si>
    <t>A.1 Name</t>
  </si>
  <si>
    <t>A.1 Organisation</t>
  </si>
  <si>
    <t>A.1 Email</t>
  </si>
  <si>
    <t>A.1 Telephone Number</t>
  </si>
  <si>
    <t>Result</t>
  </si>
  <si>
    <t>No pre-filling</t>
  </si>
  <si>
    <t>Partial pre-felling</t>
  </si>
  <si>
    <t>Fully multilingual</t>
  </si>
  <si>
    <t>The public service makes some services available towards the external environment</t>
  </si>
  <si>
    <t>The public service makes available all services towards the external environment</t>
  </si>
  <si>
    <t>Yes, however not enforced sufficiently</t>
  </si>
  <si>
    <t>Yes, and enforced to ensure compliance</t>
  </si>
  <si>
    <t>No, although relevant frameworks are available</t>
  </si>
  <si>
    <t>No, there are no relevant frameworks available to consider</t>
  </si>
  <si>
    <t>Yes, one or multiple architecture frameworks are used -independent audits</t>
  </si>
  <si>
    <t>No score</t>
  </si>
  <si>
    <t xml:space="preserve">Partly multilingual </t>
  </si>
  <si>
    <t>No, because there is no Service catalogue available.</t>
  </si>
  <si>
    <t xml:space="preserve">Yes, the service is included in the service catalogue </t>
  </si>
  <si>
    <t>C.2</t>
  </si>
  <si>
    <t>Fully Manually</t>
  </si>
  <si>
    <t>Mainly manually, Some digitally</t>
  </si>
  <si>
    <t>Mix of manual and digital consumption</t>
  </si>
  <si>
    <t>Mainly digitally, some manually</t>
  </si>
  <si>
    <t>Fully Digitally</t>
  </si>
  <si>
    <t>Mix between batch-oriented and real-time processing</t>
  </si>
  <si>
    <t>Mainly real-time, some batch processing</t>
  </si>
  <si>
    <t>Fully real-time</t>
  </si>
  <si>
    <t>Both mechanisms (push and pull) are being used</t>
  </si>
  <si>
    <t>Fully proprietary protocol specifications</t>
  </si>
  <si>
    <t>Mainly proprietary protocol specifications, some common protocol specifications</t>
  </si>
  <si>
    <t>Mainly common specifications, some proprietary specifications</t>
  </si>
  <si>
    <t>Fully common specifications</t>
  </si>
  <si>
    <t>Sometimes, certification procedure have been followed for some consumed services</t>
  </si>
  <si>
    <t>Sometimes, the public service has been involved in the specification process of some consumed services</t>
  </si>
  <si>
    <t>Multichannel (4+)</t>
  </si>
  <si>
    <t>Yes, the public service is offered for multiple but not all available devices, platform and/or browsers</t>
  </si>
  <si>
    <t>No, the public service is offered for a single device, platform and/or browser</t>
  </si>
  <si>
    <t>Yes, pre-filling is used for all data fields that are electronically available</t>
  </si>
  <si>
    <t>Fully, the entire service (user interface, support documentation, technical specifications, etc.) is multilingual (two or more official EU languages supported)</t>
  </si>
  <si>
    <t>Yes, the public service is being referenced from other sites</t>
  </si>
  <si>
    <t>No, even though there is a Service Catalogue in place</t>
  </si>
  <si>
    <t>No, because there is no Service Catalogue available</t>
  </si>
  <si>
    <t>Yes, the service is included in the Service Catalogue</t>
  </si>
  <si>
    <t>Most consumed services are self produced, while relevant services are available for reuse</t>
  </si>
  <si>
    <t>Ad hoc (1)</t>
  </si>
  <si>
    <t>Opportunistic (2)</t>
  </si>
  <si>
    <t>Essential (3)</t>
  </si>
  <si>
    <t>Sustainable (4)</t>
  </si>
  <si>
    <t>Seamless (5)</t>
  </si>
  <si>
    <t>No Score</t>
  </si>
  <si>
    <t>Survey Nr.</t>
  </si>
  <si>
    <t>select name:</t>
  </si>
  <si>
    <t>The public service makes some services available to the external environment</t>
  </si>
  <si>
    <t>Fully manual (all transactions are handled manually) choreography</t>
  </si>
  <si>
    <t>No, never</t>
  </si>
  <si>
    <t>Yes, the architecture is highly flexible</t>
  </si>
  <si>
    <t>How to use this workbook:</t>
  </si>
  <si>
    <t xml:space="preserve">Step 1 - </t>
  </si>
  <si>
    <t>Copy any downloaded EU Survey Output  to the tab: "EU Survey Output"</t>
  </si>
  <si>
    <t xml:space="preserve">Step 2 - </t>
  </si>
  <si>
    <t>Go to tab: "Results"</t>
  </si>
  <si>
    <t xml:space="preserve">Step 3 - </t>
  </si>
  <si>
    <t>Area Score</t>
  </si>
  <si>
    <t>Automatic calculated table, do not change manually</t>
  </si>
  <si>
    <t xml:space="preserve">This document was created by Gartner Inc. for the calculation of the IMM results based on the online survey at: https://ec.europa.eu/eusurvey/runner/IMMSurvey </t>
  </si>
  <si>
    <t>Single Device/ platform/browser</t>
  </si>
  <si>
    <t>Multiple Devices, platforms, browsers</t>
  </si>
  <si>
    <t>All common available devices, platforms, browsers</t>
  </si>
  <si>
    <t>Mainly Pull, whilst push could be added (There are no legal or other constraints preventing a push mechanism being added)</t>
  </si>
  <si>
    <t>Mainly Pull, due to legal or other constraints (There are legal or other constraints preventing a push mechanism being added)</t>
  </si>
  <si>
    <t>Mainly Push, whilst pull could be added (There are no legal or any other constraints preventing a pull mechanism being added)</t>
  </si>
  <si>
    <t>In a semi automated way</t>
  </si>
  <si>
    <t>Mostly No, there are no certification procedure available</t>
  </si>
  <si>
    <t>Mostly Yes, certification procedures have always been followed where available</t>
  </si>
  <si>
    <t>Mostly No, while certification procedures are available</t>
  </si>
  <si>
    <t>Mostly No, although this would have been possible</t>
  </si>
  <si>
    <t>Mostly No, this was not possible</t>
  </si>
  <si>
    <t>Mostly Yes, the public services has always been involved in establishing specifications</t>
  </si>
  <si>
    <t>No, cost and benefits of the public service are not identified</t>
  </si>
  <si>
    <t xml:space="preserve">Yes, cost and benefits of the public service were detailed based on a common business case approach. In addition multiple scenarios were compared </t>
  </si>
  <si>
    <t>The public service makes no services available towards the external environment due to constraints</t>
  </si>
  <si>
    <t>Fully automated (no manual interference is required) choreography</t>
  </si>
  <si>
    <t>Yes, systematically with all services</t>
  </si>
  <si>
    <t>No status information shared</t>
  </si>
  <si>
    <t>No, the architecture cannot be considered flexible</t>
  </si>
  <si>
    <t>Yes, participation upon invitation</t>
  </si>
  <si>
    <t>Yes, open participation</t>
  </si>
  <si>
    <t>You may copy in additional survey outcomes in the table below.</t>
  </si>
  <si>
    <t>Additional comments from selected survey:</t>
  </si>
  <si>
    <t>Assessed level</t>
  </si>
  <si>
    <t>Recommendation</t>
  </si>
  <si>
    <t xml:space="preserve">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 </t>
  </si>
  <si>
    <t xml:space="preserve">Currently, your public service runs on several but not all devices, platforms and/or browsers. Ensure full device-independence of your service. Periodically follow technology developments to make sure device-independence is maintained in the long-run. Ensure that the service’s quality and the user experience are equally high across devices, platforms and browsers. </t>
  </si>
  <si>
    <t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t>
  </si>
  <si>
    <t>Currently, your user interface is multilingual. Whilst this is a good starting point, you may consider providing the entire service (including functional and technical documentation) in multiple languages. Make use of automated translation tools to achieve this goal. Consider collaborating with pan-European peers to spread burden, streamline functionalities and make multilingualism an integral part of your service delivery strategy.</t>
  </si>
  <si>
    <t>Currently, you do not cross-reference your service with other services.  Consider establishing cross-references at a minimum one way, i.e. either from other public services to yours, or vice versa. Interlinks will increase the find-ability of your service, thereby attracting additional users and will provide a more seamless user experience.</t>
  </si>
  <si>
    <t>Currently, your service cross-references with other public services one way, i.e. either from other public services to yours, or vice versa. Ensure your service is fully integrated into other administrations’ web presence and that you in turn integrate others’ public services. Make sure you do not view your service in isolation but rather as a part of a life event or package which seamlessly serves its users when a specific situation occurs. Typically, such situations vary from one case to the other, hence the need to cross-reference from/to multiple related sites.</t>
  </si>
  <si>
    <t xml:space="preserve">Currently, your public service is not registered in a Service Catalogue while this is possible. Registering your public service within an accessible catalogue is recommended to promote and increase the usage of the service. </t>
  </si>
  <si>
    <t xml:space="preserve">Currently, there is no Service Catalogue available for registering public services. You are motivated to work together with other public administrations to start an initiative on this area. </t>
  </si>
  <si>
    <t>You are currently consuming all, most or some of the services manually. You could enhance your interoperability by ‘digitalizing’ the process further. This will create benefits in the areas of data quality, throughput time, costs and interoperability. Fully digital consumption of services also enables straight through processing (STP) and/or real-time processing. Try to find ways to interact more digitally with related organisations and define business cases to understand the added value of digitalization compared to manual actions.</t>
  </si>
  <si>
    <t>You are currently not consuming all the services from other public administrations whilst they are available for reuse. This shows that you are not making use of existing services to increase the effectiveness and efficiency of your own service. Elaborate why this is the case. Before producing your own services, always take the time to map existing ones to possibly adapt them for your own purposes. Understand how you can improve your view on which services are being provided by other organisations.</t>
  </si>
  <si>
    <t>You are currently supporting all or some consumed services via batch processing. Although this could be for good reason, real-time processing is considered more interoperable due to the immediate processing of data and limits the change on synchronization and data quality issues. Although moving away from batch-related processes can be impactful and costly – there is a strong tendency in the market to do so to fully enable digital transactioning. Start with defining the problem areas caused by batch-processing and start addressing those first by using a step-by-step approach.</t>
  </si>
  <si>
    <t>Your service is currently interacting with other services via a pull mechanism whilst the push mechanism could be added.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t>
  </si>
  <si>
    <t>Your service is currently interacting with other services via a push mechanism whilst the pull mechanism could be added. Review if adding a pull mechanisms would increase the capability of the public service to consume more services. Map your constituent landscape and assess who relies on push or pull mechanisms respectively. Ensure you can consume both.</t>
  </si>
  <si>
    <t>Currently, you are using for all or some consumed services a proprietary protocol specification for exchanging structured information. Using this dedicated protocol hinders dialog beyond your organisation’s boundaries. Encourage the use of common protocol specifications both in your organisation and beyond. Verify how far existing, widely used protocols could be adopted in your current services. For future implementation, favour common protocols over proprietary and ad hoc solutions. Rigorously judge upon exceptions to this rule.</t>
  </si>
  <si>
    <t>Currently, you are using a dedicated, private network to exchange information rather than the Internet. Systematically assess which risks are driving this decision and what alternatives can be leveraged such as an existing dedicated private network or the Internet.</t>
  </si>
  <si>
    <t xml:space="preserve">At this stage, you are exchanging information based on ad hoc, proprietary semantics.  Consider utilising elements of a common semantic standard. Benefits include: no need to convert the semantics; reduced risk that information is lost or distorted and improved analytical capabilities. Define a road map to achieve better semantic alignment with other, external organisations.  </t>
  </si>
  <si>
    <t xml:space="preserve">At this stage, you are still using proprietary elements in exchanging information instead of fully utilising a semantic standard. Consider the benefits of moving towards a fully common semantic standard. The benefits are multiple: no need to convert the semantics; reduced risk that information is lost or distorted. Define a road map to achieve better semantic alignment with other, external organisations.  </t>
  </si>
  <si>
    <t>Currently, all or a part of the exceptions occurring during the consumption of the service are handled electronically. Assess which additional exceptions offer potential for automation. Make sure you classify exceptions according to accurate criteria such as frequency, commonalities, cost of managing the exception and potential for automated exception handling. Ensure that automated procedures are rolled out to as many additional types of exceptions as possible.</t>
  </si>
  <si>
    <t>You are currently consuming the service without certification as no certification procedure has been put into place by the providing organisation. This creates the risk of interconnections not working properly. Multiple aspects such as security, governance, technological and semantic interoperability and availability risk being overlooked. Clarify the need for proper certification with the service provider. Encourage certification, both of your services with other services and vice versa. Reflect on peers’ certification policy and best practices.</t>
  </si>
  <si>
    <t>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t>
  </si>
  <si>
    <t>Consider following the certification procedure in place, for the time being and also for future upgrades.</t>
  </si>
  <si>
    <t>You are currently not participating in the service’s specification process since this is not possible. Proactively push for participation and make sure the providing organisation remains aware of your service’s needs and requirements.</t>
  </si>
  <si>
    <t>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t>
  </si>
  <si>
    <t>At this moment your public service has not conducted a cost-benefit analysis. This would be of added value to better understand the cost and benefit drivers in the context of interoperability improvement.</t>
  </si>
  <si>
    <t>Currently, cost and benefits are detailed based on a common business case approach. However, your public service could further improve the decision-making process by analysing multiple alternative scenarios and their impact on the interoperability of the public service and related cost and benefits.</t>
  </si>
  <si>
    <t>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t>
  </si>
  <si>
    <t>At this moment your public service does not provision machine-to machine services towards the external environment due to certain constraints. Since the public landscape is changing, these constraints can change over time. Review every 6 months how the public service can improve this potential and deliver functionality and/or data towards other administrations and businesses.</t>
  </si>
  <si>
    <t>At this moment your public service does not use a set of defined procurement criteria to steer on reuse and interoperability. Institutionalising a set of criteria or principles would benefit the service and administration because common pitfalls (e.g. proprietary development while services are available for reuse) can be prevented.</t>
  </si>
  <si>
    <t xml:space="preserve">Although there is a set of defined procurement criteria it lacks enforcement by either the procurement department, sourcing department or architectural function. Strict enforcement will ensure that procurement criteria are an effective steering mechanism to foster greater interoperability. </t>
  </si>
  <si>
    <t xml:space="preserve">Currently, your public service does not have a central point of control.  This means that there is no unified, unique source in place that can reliably track all individual cases handled. Make sure that information currently handled in separate bundles is combined in a meaningful and efficient way so irregularities are spotted immediately and resolved efficiently. Increase intelligence by aggregating information and centralising control over cases handled in your system. </t>
  </si>
  <si>
    <t>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t>
  </si>
  <si>
    <t>Service choreography is currently semi-automated.  Automate choreography in full to further increase speed and seamlessness of interaction between your public service and the services you consume and provide. Consider the benefits of automation of choreography as an investment which will enable you to handle a wider range of incoming and outgoing workflows and participants in future.</t>
  </si>
  <si>
    <t>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t>
  </si>
  <si>
    <t>You share status information with some of the services you are orchestrating, but not all. Map the latter and identify with which additional services it would be beneficial to share status information. Make sure all service owners are informed systematically and in a timely manner thereby increasing not only interoperability, but also proactiveness and transparency of service flows.</t>
  </si>
  <si>
    <t>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t>
  </si>
  <si>
    <t>Business processes and rules are increasingly streamlined but not yet systematic. Identify which workflows and communication lines require further alignment such as procedures to identify responsibility and liability, monitor usage or resolve any technical issues which may arise.</t>
  </si>
  <si>
    <t>Modelling business processes ad hoc is likely to burden your organisation and decreases transparency with collaboration partners. Start modelling business processes more coherently, applying commonly used/accepted standards where possible.</t>
  </si>
  <si>
    <t>You have recognised that there are relevant frameworks to use. Consider leveraging these frameworks and integrate their principles in the target state architecture to ensure compliance.</t>
  </si>
  <si>
    <t>Although there may be no relevant framework available to use as a reference stay aligned with best practices to ensure your architecture is future-proof and can be integrated with the external environment.</t>
  </si>
  <si>
    <t>Although you use one or more relevant frameworks, there is no process of independent audits to ensure compliance towards these frameworks. Consider setting up a yearly process for conducting these audits by an independent authority.</t>
  </si>
  <si>
    <t>As your architecture is currently inflexible, your service’s functionalities (such as display, business logic, data storage and manipulation) cannot be modified independently but require a substantial overhaul of the underlying IT system. In future upgrades to your service, look for opportunities to decouple functionalities from each other and from operating systems and other technologies that underlie them.</t>
  </si>
  <si>
    <t>Your current architecture can be considered semi-flexible. Consider implementing best practices in architectural flexibility such as Service-Oriented-Architecture (SOA) and web-service based solutions to optimise your architecture further.</t>
  </si>
  <si>
    <t>Currently, your public service does not provide the opportunity to other external organisations to participate in the specifications process. Opening up the specification process could have a series of benefits: upfront alignment in terms of interoperability with other services; learning and good practice sharing with other organisations; identification of additional opportunities to further foster interoperability. Consider opening up the specification process.</t>
  </si>
  <si>
    <t xml:space="preserve">The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 </t>
  </si>
  <si>
    <t>Currently, your service does not require pre-filling or does not make use of pre-filling.
If the former is the case, periodically evaluate whether pre-filling has not become essential as your service evolves. 
For both cases, consult peer practices in order to make sure that you don’t miss out on opportunities to pre-fill. Evaluate and map the different sources that you could use for pre-filling. Run user testing if appropriate to define which fields could be pre-filled and what impact the pre-filling has.</t>
  </si>
  <si>
    <t>Your service pre-fills selected, but not all data fields which would be electronically available. Pre-filling is one of the strongest manifestations of interoperability as it adds significant value to users in terms of reducing burden and speeding up the service request process. Within your administration, pre-filling minimises the risk of erroneous data entries. 
Map all information that would be electronically available and design your service to consume it electronically. Start with authentic sources first, but also consider using sources of information which do not have this legal status, but possibly offer similar added value.</t>
  </si>
  <si>
    <t>1, 2, 3</t>
  </si>
  <si>
    <t>Survey:</t>
  </si>
  <si>
    <t>Select the name of the Survey you require the results for.</t>
  </si>
  <si>
    <t>Both processing modes are supported</t>
  </si>
  <si>
    <t>Fully real-time processing</t>
  </si>
  <si>
    <t>Fully common protocol specifications</t>
  </si>
  <si>
    <t>Mainly common protocol specifications, some proprietary protocol specifications</t>
  </si>
  <si>
    <t>No, this is decentralized or not considered relevant</t>
  </si>
  <si>
    <t>Business processes are not modelled at all</t>
  </si>
  <si>
    <t> No</t>
  </si>
  <si>
    <t>Yes, the public service is referencing to other sites offering related public services </t>
  </si>
  <si>
    <t>Yes, the public service is being referenced from other sites and the public service is referencing to other sites offering related public services</t>
  </si>
  <si>
    <t>Business processes are modelled and executed on a proprietary basis</t>
  </si>
  <si>
    <t>No, the architecture cannot be considered flexible </t>
  </si>
  <si>
    <t> No, the specification process is closed</t>
  </si>
  <si>
    <t>Fully digitally</t>
  </si>
  <si>
    <t>The services are mainly consumed using the publicly available Internet</t>
  </si>
  <si>
    <t>The whole development of the data models are based on existing (open) semantic standards and specifications</t>
  </si>
  <si>
    <t>The public service makes all services available to the external environment</t>
  </si>
  <si>
    <t>Business processes are modelled and executed using BPM standards.</t>
  </si>
  <si>
    <t>Yes, one or multiple architecture frameworks are used and the compliance is ensured by independent audits</t>
  </si>
  <si>
    <t>Not applicable, the public service does not require the entry of user data</t>
  </si>
  <si>
    <t>Mainly push due to legal or other constraints</t>
  </si>
  <si>
    <t>The services are mainly consumed via an existing dedicated private network</t>
  </si>
  <si>
    <t>Some proprietary semantic standards and specifications are used for creation of the data model</t>
  </si>
  <si>
    <t>Yes, cost and benefits of the public service were detailed based on a common business case approach. In addition multiple scenarios (e.g. proprietary solution versus reuse) were compared with each other</t>
  </si>
  <si>
    <t>The public service makes no services available to the external environment due to constraints</t>
  </si>
  <si>
    <t>A.3 Which public administration is responsible for providing the public service?</t>
  </si>
  <si>
    <t>A.4 What is the primary end user group to which your public service is delivered?</t>
  </si>
  <si>
    <t>B.3 Does the public service use pre-filling of forms? Re-use of existing trustworthy data sources to pre-fill forms (or search fields, drop-down boxes, etc.) should be stimulated as it minimizes end user effort and reduces the risk for erroneous data entries.</t>
  </si>
  <si>
    <t>B.5 Does your public service promote the usage of its own or other (public) services through linking to/interlinking with other web sites? Promoting other related (public) services can contribute to the overall use of (digital) public services. Public services that reference towards related (public) services therefore contribute to greater interoperability</t>
  </si>
  <si>
    <t>B.6 Is your public service delivered as part of a Service Catalogue?</t>
  </si>
  <si>
    <t>C.1 Please select the services which your public service has to consume in order to work. Firstly: Please indicate which of the below generic services are required (note that this is an indicative list). See section 1.4 of the IMM Guideline for more information. Important note: Please list both services that are consumed from within the administration (internally) and from a third party (externally). Please include both manually and digitally consumed services.</t>
  </si>
  <si>
    <t>Secondly: Please name any relevant specific services that are required by your public service in order to function. Again: Please include both services that are consumed from within the administration (internally) and from a third party (externally). Please include both manually and digitally consumed services.</t>
  </si>
  <si>
    <t>C.2 How does the public service currently consume the services (manually versus digitally)?</t>
  </si>
  <si>
    <t>C.4 What is the processing mode of the consumed services? There are two types of processing modes: real-time or batch processing mode (initiated per unit of time: daily, 4 times a day, etc.).</t>
  </si>
  <si>
    <t>C.5 What is the typical interaction mode with the consumed services? Push consumption refers to the public service receiving automatic updates (e.g. of data) or triggers (for executing a process for example). Pull consumption refers to the public service having to request updates or triggers. Push consumption or having both mechanisms in place are considered more mature as these demonstrate that the public service seamlessly interconnects with the services it is consuming.</t>
  </si>
  <si>
    <t>C.6 What type of protocol specifications are being used for exchanging structured information between the public service and consumed services? Usage of existing protocol specifications implies a higher interoperability than developing a dedicated protocol. Please note: The protocol specifies the dialog not the content of the messages. </t>
  </si>
  <si>
    <t>C.7 Are services typically consumed via an existing network infrastructure or a dedicated, private network? Reuse of existing network infrastructure rather than using a private network indicates higher interoperability.</t>
  </si>
  <si>
    <t>C.10 Has the public service followed certification procedures before making use of the consumed services? Certification refers to a formal procedure to verify if a constituency meets the prerequisites to connect to a service. Certification may examine areas like: security, governance, technological and semantic interoperability and availability.</t>
  </si>
  <si>
    <t>C.11 Has the public service been involved in establishing the specifications of the consumed services? An open process to establish specifications is likely to yield more interoperable results. </t>
  </si>
  <si>
    <t>D.1 Has the public service been evaluated in terms of its cost and benefits before deciding on whether/how it should be implemented (e.g. through conducting an ex ante Business Case)? While designing the public service, a cost-benefit analysis should be made to get a deep insight into the benefits and cost reduction possibilities of an interoperable public service compared to proprietary development.</t>
  </si>
  <si>
    <t>D.2 Does your public service provide services towards the external environment for reuse? Public services that provide digital services for reuse towards other administrations and/or business contribute proactively towards higher interoperability in the public domain. See section 1.4 of the IMM Guideline for more information.</t>
  </si>
  <si>
    <t>D.3 Has standardization been a procurement criterion when procuring the public service's components? A focus on standardisation procurement criteria can contribute to higher interoperability by avoiding common pitfalls (such as vendor lock-in).</t>
  </si>
  <si>
    <t>D.4 Does the public service feature a central point of control for choreography of externally consumed and provided services? The central point of control keeps track of information regarding the status of all individual cases currently active in the public service.</t>
  </si>
  <si>
    <t>D.5 To what extent is the choreography automated? Automation of the choreography (automated coordination of services) facilitates a rapid and seamless interaction between the public service and the consumed and provisioned services.</t>
  </si>
  <si>
    <t>D.6 Does the public service share status information on the cases handled with external services? Sending status information indicates that the service is seamlessly interacting with other services.</t>
  </si>
  <si>
    <t>D.7 Does the public service establish business process definitions and/or business process control rules (e.g. rules for process control, validation, quality control, tracking and tracing) jointly with the orchestrated services? Business process definitions and rules are the basis for day-to-day collaboration, providing actionable directives that govern the service’s interactions with the other services.</t>
  </si>
  <si>
    <t>D.8 To what extent are Business Process Management (BPM) standards applied to the orchestration of the public service? Business Process Management standards are (open) standards and specifications used to model and execute business processes, ideally in an interoperable manner.</t>
  </si>
  <si>
    <t>D.9 Has the public service considered an architecture framework in its design (EU, national level, international (open) standard)? Using existing, common architectural frameworks (e.g. TOGAF, EIRA) ensures that the administration is leveraging best practices, avoids pitfalls and designs a public service that is interoperable with other public services and/or public service domains.</t>
  </si>
  <si>
    <t>D.10 Has the public service’s architecture been designed in a way that it is flexible for future upgrades and/or interconnections with other services? Architectural flexibility enables greater interoperability by, for example, building functionalities as software components which can be reused for different purposes and loosely coupling services with operating systems and other technologies that underlie them.</t>
  </si>
  <si>
    <t>D.11 Has the public service established an (open) specification process in which administrations and businesses can participate? Providing an open process to establish specifications is likely to yield more interoperable results.</t>
  </si>
  <si>
    <t>Mainly batch whilst real-time processing could be implemented</t>
  </si>
  <si>
    <t>Mainly batch, due to legal, technical or other constraints</t>
  </si>
  <si>
    <t>Mainly pull, whilst push could be added</t>
  </si>
  <si>
    <t>Mainly pull, due to legal or other constraints</t>
  </si>
  <si>
    <t>Mainly push, whilst pull could be added</t>
  </si>
  <si>
    <t>Fully manually</t>
  </si>
  <si>
    <t>No, processes are not modelled</t>
  </si>
  <si>
    <t>No, even though processes are modelled</t>
  </si>
  <si>
    <t>Business processes are not modelled at all.</t>
  </si>
  <si>
    <t>Business processes are modelled and executed on a proprietary basis.</t>
  </si>
  <si>
    <t>Mainly manually, some digitally</t>
  </si>
  <si>
    <t>The services are mainly consumed via a dedicated private network whilst they could leverage on an existing network infrastructure or the Internet</t>
  </si>
  <si>
    <t>The data models have been created for the public service without using any existing semantic standards or specifications</t>
  </si>
  <si>
    <t>Local (e.g. City, Municipality);Regional;National</t>
  </si>
  <si>
    <t>The services are mainly consumed via a dedicated private network due to security or other specific concerns</t>
  </si>
  <si>
    <t>No recommendation</t>
  </si>
  <si>
    <t>Currently, your public service runs on a single device, platform and/or browser. Expand the range of devices, platforms and browsers to those which meet your (potential) user group’s most pressing needs. Refrain from trying to catch up with obsolete solutions or solutions that risk becoming obsolete. In regard to innovative solutions, consider integrating them in your service delivery strategy once they have attained a certain maturity and have proven their potential.</t>
  </si>
  <si>
    <t xml:space="preserve">Currently, there is no Service Catalogue available for registering public services. You are encouraged to work together with other public administrations to start an initiative on this area. </t>
  </si>
  <si>
    <t>You are currently consuming some or all of the services without going through certification whilst a certification procedure would be available. As a result, you create the risk of interconnections not working properly e.g. in terms of security, governance, technological and semantic interoperability and availability.
Consider following the certification procedure in place, for the time being and also for future upgrades.</t>
  </si>
  <si>
    <t>At this moment your public service does not provision all services towards the external environment due to certain constraints. Since the public landscape is changing, these constraints can change over time. Review every 6 months how the public service can improve this potential and deliver functionality and/or data towards other administrations and businesses. Consider the increasing requirement for machine to machine service provision and how this will impact your service delivery.</t>
  </si>
  <si>
    <t>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t>
  </si>
  <si>
    <t>Full pre-filling or Not Applicable</t>
  </si>
  <si>
    <t>Partly, only the user interface is multilingual</t>
  </si>
  <si>
    <t>Fully, the entire service as such is multilingual</t>
  </si>
  <si>
    <t>A selection of consumed services are reused</t>
  </si>
  <si>
    <t>C.3 What kind of services does the public service use (Reuse of relevant existing services vs Self Production of services)? Specify how the service is being consumed (reuse versus produce). Producing a service, while a service is available externally for reuse is considered less interoperable as it implies that the public service has “reinvented the wheel”.</t>
  </si>
  <si>
    <t>C.8 To what extent are semantic standards and specifications used for data modelling of the data exchange between the public service and consumed services?</t>
  </si>
  <si>
    <t>(Nearly) all  consumed services are reused</t>
  </si>
  <si>
    <t xml:space="preserve">C.3 Does the public service reuse or self-produce consumed services?  </t>
  </si>
  <si>
    <t xml:space="preserve">Both mechanisms (push and pull) are being used
--------------
Mainly Push due to legal or other constraints (There are legal or other constraints) </t>
  </si>
  <si>
    <t>Your service is currently interacting with other services via a pull mechanism. Review the frequency with which the information is being pulled. Assess the extent to which this frequency is sufficient or whether you risk losing out on key events between two updates. Verify whether the service’s provider would be capable of sending automatic and real time updates and request them accordingly. Map your constituent landscape and assess who relies on push or pull mechanisms respectively. Ensure you can consume both as effectively your legal or technological restraints allow.</t>
  </si>
  <si>
    <t>IMM Survey - Maturity Results Table</t>
  </si>
  <si>
    <t xml:space="preserve">Maturity Score </t>
  </si>
  <si>
    <t>Overall / Max</t>
  </si>
  <si>
    <t>Scatter Chart</t>
  </si>
  <si>
    <t>Target</t>
  </si>
  <si>
    <t>PIANOo - Ministry of Economic Affairs (NL)</t>
  </si>
  <si>
    <t>Provide access to procurement documents</t>
  </si>
  <si>
    <t>Every Contracting Authority running a public procurement procedure.</t>
  </si>
  <si>
    <t>Economic Operators (suppliers) interested in the subject of the procurement procedure.</t>
  </si>
  <si>
    <t>Website (functionality that is directly accessible for the end user via an Internet URL);Portal (functionality that is directly accessible via a portal that amongst other provides access to the public service)</t>
  </si>
  <si>
    <t>Authentication Service</t>
  </si>
  <si>
    <t>(Nearly) all consumed services are reused</t>
  </si>
  <si>
    <t>This was a test survey for EXEP testing purposes.</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</si>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</sst>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0"/>
      <name val="Calibri"/>
      <family val="2"/>
      <scheme val="minor"/>
    </font>
    <font>
      <b/>
      <sz val="12"/>
      <color theme="0"/>
      <name val="Calibri"/>
      <family val="2"/>
      <scheme val="minor"/>
    </font>
    <font>
      <sz val="11"/>
      <color theme="1"/>
      <name val="Calibri"/>
      <family val="2"/>
      <scheme val="minor"/>
    </font>
    <font>
      <i/>
      <sz val="11"/>
      <color theme="9" tint="-0.499984740745262"/>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b/>
      <sz val="10"/>
      <name val="Arial"/>
      <family val="2"/>
    </font>
    <font>
      <b/>
      <sz val="10"/>
      <name val="Arial"/>
      <family val="2"/>
    </font>
    <font>
      <i/>
      <sz val="11"/>
      <color theme="1"/>
      <name val="Calibri"/>
      <family val="2"/>
      <scheme val="minor"/>
    </font>
    <font>
      <sz val="10"/>
      <name val="Arial"/>
      <family val="2"/>
    </font>
    <font>
      <b/>
      <i/>
      <sz val="11"/>
      <color theme="1"/>
      <name val="Calibri"/>
      <family val="2"/>
      <scheme val="minor"/>
    </font>
    <font>
      <b/>
      <sz val="10"/>
      <color rgb="FFFF0000"/>
      <name val="Arial"/>
      <family val="2"/>
    </font>
    <font>
      <b/>
      <sz val="10"/>
      <color theme="1"/>
      <name val="Arial"/>
      <family val="2"/>
    </font>
    <font>
      <sz val="10"/>
      <color theme="1"/>
      <name val="Arial"/>
      <family val="2"/>
    </font>
    <font>
      <sz val="10"/>
      <color rgb="FF000000"/>
      <name val="Verdana"/>
      <family val="2"/>
    </font>
    <font>
      <b/>
      <sz val="10"/>
      <color theme="0"/>
      <name val="Arial"/>
      <family val="2"/>
    </font>
    <font>
      <sz val="8"/>
      <color rgb="FF000000"/>
      <name val="Calibri"/>
      <family val="2"/>
    </font>
    <font>
      <b/>
      <sz val="11"/>
      <color theme="3"/>
      <name val="Calibri"/>
      <family val="2"/>
      <scheme val="minor"/>
    </font>
    <font>
      <b/>
      <sz val="11"/>
      <color theme="1"/>
      <name val="Arial"/>
      <family val="2"/>
    </font>
    <font>
      <sz val="10"/>
      <name val="Arial"/>
      <family val="2"/>
    </font>
    <font>
      <sz val="16"/>
      <color theme="0"/>
      <name val="Calibri"/>
      <family val="2"/>
      <scheme val="minor"/>
    </font>
    <font>
      <b/>
      <sz val="18"/>
      <color rgb="FF437087"/>
      <name val="Calibri"/>
      <family val="2"/>
      <scheme val="minor"/>
    </font>
    <font>
      <sz val="18"/>
      <color theme="0"/>
      <name val="Calibri"/>
      <family val="2"/>
      <scheme val="minor"/>
    </font>
    <font>
      <sz val="18"/>
      <color rgb="FF437087"/>
      <name val="Arial"/>
      <family val="2"/>
    </font>
    <font>
      <sz val="14"/>
      <color theme="0"/>
      <name val="Calibri"/>
      <family val="2"/>
      <scheme val="minor"/>
    </font>
    <font>
      <sz val="20"/>
      <color theme="0"/>
      <name val="Arial"/>
      <family val="2"/>
    </font>
    <font>
      <sz val="22"/>
      <color theme="0"/>
      <name val="Arial"/>
      <family val="2"/>
    </font>
    <font>
      <sz val="20"/>
      <color rgb="FF437087"/>
      <name val="Arial"/>
      <family val="2"/>
    </font>
    <font>
      <b/>
      <sz val="20"/>
      <color rgb="FF437087"/>
      <name val="Calibri"/>
      <family val="2"/>
      <scheme val="minor"/>
    </font>
    <font>
      <b/>
      <sz val="16"/>
      <color rgb="FF1F497D"/>
      <name val="Calibri"/>
      <family val="2"/>
      <scheme val="minor"/>
    </font>
    <font>
      <sz val="10"/>
      <color theme="0"/>
      <name val="Calibri"/>
      <family val="2"/>
      <scheme val="minor"/>
    </font>
    <font>
      <sz val="9"/>
      <color theme="0"/>
      <name val="Calibri"/>
      <family val="2"/>
      <scheme val="minor"/>
    </font>
    <font>
      <i/>
      <sz val="8"/>
      <color theme="1"/>
      <name val="Calibri"/>
      <family val="2"/>
      <scheme val="minor"/>
    </font>
    <font>
      <b/>
      <sz val="10"/>
      <color theme="6" tint="-0.499984740745262"/>
      <name val="Arial"/>
      <family val="2"/>
    </font>
  </fonts>
  <fills count="24">
    <fill>
      <patternFill patternType="none"/>
    </fill>
    <fill>
      <patternFill patternType="gray125"/>
    </fill>
    <fill>
      <patternFill patternType="solid">
        <fgColor theme="2"/>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9BBB59"/>
        <bgColor indexed="64"/>
      </patternFill>
    </fill>
    <fill>
      <patternFill patternType="solid">
        <fgColor rgb="FF00B0F0"/>
        <bgColor indexed="64"/>
      </patternFill>
    </fill>
    <fill>
      <patternFill patternType="solid">
        <fgColor rgb="FFB2A1C7"/>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3"/>
        <bgColor indexed="64"/>
      </patternFill>
    </fill>
    <fill>
      <patternFill patternType="solid">
        <fgColor theme="4"/>
        <bgColor indexed="64"/>
      </patternFill>
    </fill>
    <fill>
      <patternFill patternType="solid">
        <fgColor theme="4" tint="0.79998168889431442"/>
        <bgColor indexed="64"/>
      </patternFill>
    </fill>
    <fill>
      <patternFill patternType="solid">
        <fgColor rgb="FFC6D9F1"/>
        <bgColor indexed="64"/>
      </patternFill>
    </fill>
    <fill>
      <patternFill patternType="solid">
        <fgColor theme="0" tint="-0.499984740745262"/>
        <bgColor indexed="64"/>
      </patternFill>
    </fill>
    <fill>
      <patternFill patternType="solid">
        <fgColor rgb="FF437087"/>
        <bgColor indexed="64"/>
      </patternFill>
    </fill>
    <fill>
      <patternFill patternType="solid">
        <fgColor rgb="FFF1F6F8"/>
        <bgColor indexed="64"/>
      </patternFill>
    </fill>
    <fill>
      <patternFill patternType="solid">
        <fgColor theme="3" tint="-0.249977111117893"/>
        <bgColor indexed="64"/>
      </patternFill>
    </fill>
    <fill>
      <patternFill patternType="solid">
        <fgColor theme="0" tint="-0.34998626667073579"/>
        <bgColor indexed="64"/>
      </patternFill>
    </fill>
  </fills>
  <borders count="4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style="medium">
        <color theme="0"/>
      </top>
      <bottom/>
      <diagonal/>
    </border>
    <border>
      <left style="medium">
        <color theme="0"/>
      </left>
      <right/>
      <top style="medium">
        <color theme="0"/>
      </top>
      <bottom/>
      <diagonal/>
    </border>
    <border>
      <left/>
      <right style="medium">
        <color theme="0"/>
      </right>
      <top/>
      <bottom style="medium">
        <color theme="0"/>
      </bottom>
      <diagonal/>
    </border>
    <border>
      <left/>
      <right/>
      <top/>
      <bottom style="medium">
        <color theme="0"/>
      </bottom>
      <diagonal/>
    </border>
    <border>
      <left/>
      <right style="medium">
        <color theme="0"/>
      </right>
      <top style="medium">
        <color theme="0"/>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left>
      <right style="medium">
        <color theme="0"/>
      </right>
      <top/>
      <bottom/>
      <diagonal/>
    </border>
    <border>
      <left style="medium">
        <color theme="0"/>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style="medium">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top style="thick">
        <color theme="0"/>
      </top>
      <bottom/>
      <diagonal/>
    </border>
    <border>
      <left style="medium">
        <color theme="0"/>
      </left>
      <right style="medium">
        <color theme="0"/>
      </right>
      <top style="thick">
        <color theme="0"/>
      </top>
      <bottom/>
      <diagonal/>
    </border>
    <border>
      <left/>
      <right/>
      <top style="thick">
        <color theme="0"/>
      </top>
      <bottom style="thick">
        <color theme="0"/>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7">
    <xf numFmtId="0" fontId="0" fillId="0" borderId="0"/>
    <xf numFmtId="0" fontId="3" fillId="2" borderId="1"/>
    <xf numFmtId="0" fontId="3" fillId="2" borderId="1">
      <protection locked="0"/>
    </xf>
    <xf numFmtId="0" fontId="2" fillId="3" borderId="0"/>
    <xf numFmtId="0" fontId="4" fillId="0" borderId="0"/>
    <xf numFmtId="9" fontId="3" fillId="0" borderId="0" applyFont="0" applyFill="0" applyBorder="0" applyAlignment="0" applyProtection="0"/>
    <xf numFmtId="0" fontId="22" fillId="0" borderId="0"/>
  </cellStyleXfs>
  <cellXfs count="220">
    <xf numFmtId="0" fontId="0" fillId="0" borderId="0" xfId="0"/>
    <xf numFmtId="0" fontId="0" fillId="0" borderId="0" xfId="0"/>
    <xf numFmtId="0" fontId="0" fillId="0" borderId="3" xfId="0" applyBorder="1"/>
    <xf numFmtId="0" fontId="6" fillId="4" borderId="3" xfId="0" applyFont="1" applyFill="1" applyBorder="1"/>
    <xf numFmtId="0" fontId="6" fillId="4" borderId="3" xfId="0" applyFont="1" applyFill="1" applyBorder="1" applyAlignment="1">
      <alignment horizontal="center"/>
    </xf>
    <xf numFmtId="0" fontId="0" fillId="5" borderId="3" xfId="0" applyFill="1" applyBorder="1" applyAlignment="1">
      <alignment horizontal="center"/>
    </xf>
    <xf numFmtId="0" fontId="11" fillId="6" borderId="3" xfId="0" applyFont="1" applyFill="1" applyBorder="1"/>
    <xf numFmtId="9" fontId="11" fillId="6" borderId="3" xfId="5" applyFont="1" applyFill="1" applyBorder="1" applyAlignment="1">
      <alignment horizontal="center"/>
    </xf>
    <xf numFmtId="0" fontId="0" fillId="0" borderId="4" xfId="0" applyBorder="1"/>
    <xf numFmtId="9" fontId="0" fillId="0" borderId="4" xfId="5" applyFont="1" applyBorder="1" applyAlignment="1">
      <alignment horizontal="center"/>
    </xf>
    <xf numFmtId="9" fontId="0" fillId="0" borderId="3" xfId="5" applyFont="1" applyBorder="1" applyAlignment="1">
      <alignment horizontal="center"/>
    </xf>
    <xf numFmtId="0" fontId="0" fillId="0" borderId="5" xfId="0" applyBorder="1"/>
    <xf numFmtId="9" fontId="0" fillId="0" borderId="5" xfId="5" applyFont="1" applyBorder="1" applyAlignment="1">
      <alignment horizontal="center"/>
    </xf>
    <xf numFmtId="0" fontId="0" fillId="0" borderId="4" xfId="0" applyFill="1" applyBorder="1"/>
    <xf numFmtId="0" fontId="0" fillId="0" borderId="3" xfId="0" applyFill="1" applyBorder="1"/>
    <xf numFmtId="0" fontId="12" fillId="0" borderId="3" xfId="0" applyFont="1" applyBorder="1"/>
    <xf numFmtId="0" fontId="6" fillId="4" borderId="3" xfId="0" applyFont="1" applyFill="1" applyBorder="1" applyAlignment="1">
      <alignment horizontal="center" wrapText="1"/>
    </xf>
    <xf numFmtId="0" fontId="11" fillId="6" borderId="3" xfId="0" applyFont="1" applyFill="1" applyBorder="1" applyAlignment="1">
      <alignment horizontal="center" wrapText="1"/>
    </xf>
    <xf numFmtId="0" fontId="0" fillId="0" borderId="3" xfId="0" applyBorder="1" applyAlignment="1">
      <alignment horizontal="center" wrapText="1"/>
    </xf>
    <xf numFmtId="0" fontId="6" fillId="4" borderId="3" xfId="0" applyFont="1" applyFill="1" applyBorder="1" applyAlignment="1">
      <alignment horizontal="center" vertical="center"/>
    </xf>
    <xf numFmtId="0" fontId="13" fillId="6" borderId="3" xfId="0" applyFont="1" applyFill="1" applyBorder="1" applyAlignment="1">
      <alignment horizontal="center" vertical="center"/>
    </xf>
    <xf numFmtId="0" fontId="6" fillId="0" borderId="3" xfId="0" applyFont="1" applyBorder="1" applyAlignment="1">
      <alignment horizontal="center" vertical="center"/>
    </xf>
    <xf numFmtId="0" fontId="9" fillId="0" borderId="3" xfId="0" applyFont="1" applyBorder="1" applyAlignment="1">
      <alignment horizontal="center" vertical="center"/>
    </xf>
    <xf numFmtId="0" fontId="6" fillId="0" borderId="3" xfId="0" applyFont="1" applyFill="1" applyBorder="1" applyAlignment="1">
      <alignment horizontal="center" vertical="center"/>
    </xf>
    <xf numFmtId="0" fontId="0" fillId="0" borderId="3" xfId="0" applyBorder="1" applyAlignment="1">
      <alignment horizontal="center" vertical="center" wrapText="1"/>
    </xf>
    <xf numFmtId="0" fontId="16" fillId="0" borderId="3" xfId="0" applyFont="1" applyBorder="1" applyAlignment="1">
      <alignment horizontal="center" vertical="center" wrapText="1"/>
    </xf>
    <xf numFmtId="0" fontId="15" fillId="7" borderId="3"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0" fillId="2" borderId="0" xfId="0" applyFill="1"/>
    <xf numFmtId="0" fontId="0" fillId="13" borderId="0" xfId="0" applyFill="1"/>
    <xf numFmtId="0" fontId="7" fillId="13" borderId="0" xfId="0" applyFont="1" applyFill="1"/>
    <xf numFmtId="0" fontId="7" fillId="13" borderId="0" xfId="0" applyFont="1" applyFill="1" applyAlignment="1">
      <alignment horizontal="center"/>
    </xf>
    <xf numFmtId="0" fontId="0" fillId="13" borderId="0" xfId="0" applyFill="1" applyAlignment="1">
      <alignment horizontal="center"/>
    </xf>
    <xf numFmtId="9" fontId="0" fillId="13" borderId="0" xfId="5" applyFont="1" applyFill="1" applyAlignment="1">
      <alignment horizontal="center"/>
    </xf>
    <xf numFmtId="0" fontId="0" fillId="13" borderId="0" xfId="0" applyFill="1" applyAlignment="1">
      <alignment horizontal="center" vertical="center"/>
    </xf>
    <xf numFmtId="9" fontId="0" fillId="13" borderId="9" xfId="5" applyFont="1" applyFill="1" applyBorder="1" applyAlignment="1">
      <alignment horizontal="center"/>
    </xf>
    <xf numFmtId="9" fontId="0" fillId="13" borderId="12" xfId="5" applyFont="1" applyFill="1" applyBorder="1" applyAlignment="1">
      <alignment horizontal="center"/>
    </xf>
    <xf numFmtId="9" fontId="0" fillId="13" borderId="14" xfId="5" applyFont="1" applyFill="1" applyBorder="1" applyAlignment="1">
      <alignment horizontal="center"/>
    </xf>
    <xf numFmtId="0" fontId="7" fillId="6" borderId="2" xfId="0" applyFont="1" applyFill="1" applyBorder="1"/>
    <xf numFmtId="0" fontId="7" fillId="6" borderId="2" xfId="0" applyFont="1" applyFill="1" applyBorder="1" applyAlignment="1">
      <alignment horizontal="center"/>
    </xf>
    <xf numFmtId="0" fontId="7" fillId="6" borderId="0" xfId="0" applyFont="1" applyFill="1"/>
    <xf numFmtId="0" fontId="7" fillId="6" borderId="0" xfId="0" applyFont="1" applyFill="1" applyAlignment="1">
      <alignment horizontal="center"/>
    </xf>
    <xf numFmtId="0" fontId="17" fillId="6" borderId="0" xfId="0" applyFont="1" applyFill="1"/>
    <xf numFmtId="0" fontId="7" fillId="6" borderId="0" xfId="0" applyFont="1" applyFill="1" applyBorder="1" applyAlignment="1">
      <alignment horizontal="left"/>
    </xf>
    <xf numFmtId="0" fontId="0" fillId="6" borderId="0" xfId="0" applyFill="1" applyBorder="1" applyAlignment="1">
      <alignment horizontal="left" vertical="center"/>
    </xf>
    <xf numFmtId="0" fontId="0" fillId="6" borderId="0" xfId="0" applyFill="1" applyBorder="1" applyAlignment="1">
      <alignment horizontal="center" vertical="center"/>
    </xf>
    <xf numFmtId="0" fontId="6" fillId="13" borderId="0" xfId="0" applyFont="1" applyFill="1"/>
    <xf numFmtId="0" fontId="6" fillId="13" borderId="0" xfId="0" applyFont="1" applyFill="1" applyAlignment="1">
      <alignment horizontal="right"/>
    </xf>
    <xf numFmtId="0" fontId="5" fillId="12" borderId="0" xfId="0" applyFont="1" applyFill="1"/>
    <xf numFmtId="0" fontId="1" fillId="12" borderId="0" xfId="0" applyFont="1" applyFill="1"/>
    <xf numFmtId="0" fontId="9" fillId="13" borderId="0" xfId="0" applyFont="1" applyFill="1"/>
    <xf numFmtId="0" fontId="10" fillId="13" borderId="0" xfId="0" applyFont="1" applyFill="1"/>
    <xf numFmtId="0" fontId="6" fillId="13" borderId="0" xfId="0" applyFont="1" applyFill="1" applyAlignment="1">
      <alignment horizontal="center" vertical="center"/>
    </xf>
    <xf numFmtId="0" fontId="0" fillId="13" borderId="0" xfId="0" applyFill="1" applyAlignment="1">
      <alignment horizontal="center" wrapText="1"/>
    </xf>
    <xf numFmtId="0" fontId="14" fillId="13" borderId="0" xfId="0" applyFont="1" applyFill="1"/>
    <xf numFmtId="0" fontId="14" fillId="13" borderId="0" xfId="0" applyFont="1" applyFill="1" applyAlignment="1">
      <alignment horizontal="center" wrapText="1"/>
    </xf>
    <xf numFmtId="0" fontId="14" fillId="13" borderId="0" xfId="0" applyFont="1" applyFill="1" applyAlignment="1">
      <alignment horizontal="center" vertical="center"/>
    </xf>
    <xf numFmtId="0" fontId="9" fillId="14" borderId="0" xfId="0" applyFont="1" applyFill="1"/>
    <xf numFmtId="0" fontId="18" fillId="14" borderId="0" xfId="0" applyFont="1" applyFill="1"/>
    <xf numFmtId="0" fontId="1" fillId="13" borderId="0" xfId="0" applyFont="1" applyFill="1" applyAlignment="1">
      <alignment horizontal="center"/>
    </xf>
    <xf numFmtId="0" fontId="1" fillId="15" borderId="0" xfId="0" applyFont="1" applyFill="1"/>
    <xf numFmtId="9" fontId="0" fillId="2" borderId="3" xfId="5" applyFont="1" applyFill="1" applyBorder="1" applyAlignment="1">
      <alignment horizontal="center"/>
    </xf>
    <xf numFmtId="9" fontId="0" fillId="2" borderId="3" xfId="5" applyFont="1" applyFill="1" applyBorder="1" applyAlignment="1">
      <alignment horizontal="center" wrapText="1"/>
    </xf>
    <xf numFmtId="9" fontId="11" fillId="6" borderId="3" xfId="5" applyFont="1" applyFill="1" applyBorder="1" applyAlignment="1">
      <alignment horizontal="center" wrapText="1"/>
    </xf>
    <xf numFmtId="0" fontId="11" fillId="6" borderId="3" xfId="5" applyNumberFormat="1" applyFont="1" applyFill="1" applyBorder="1" applyAlignment="1">
      <alignment horizontal="center"/>
    </xf>
    <xf numFmtId="0" fontId="0" fillId="6" borderId="3" xfId="0" applyFill="1" applyBorder="1" applyAlignment="1">
      <alignment horizontal="center" wrapText="1"/>
    </xf>
    <xf numFmtId="0" fontId="1" fillId="16" borderId="0" xfId="0" applyFont="1" applyFill="1"/>
    <xf numFmtId="0" fontId="17" fillId="13" borderId="0" xfId="0" applyFont="1" applyFill="1"/>
    <xf numFmtId="0" fontId="19" fillId="13" borderId="0" xfId="0" applyFont="1" applyFill="1" applyBorder="1" applyAlignment="1">
      <alignment horizontal="center" vertical="center" wrapText="1"/>
    </xf>
    <xf numFmtId="0" fontId="7" fillId="13" borderId="0" xfId="0" applyFont="1" applyFill="1" applyBorder="1"/>
    <xf numFmtId="0" fontId="0" fillId="17" borderId="0" xfId="0" applyFill="1"/>
    <xf numFmtId="14" fontId="0" fillId="17" borderId="0" xfId="0" applyNumberFormat="1" applyFill="1" applyAlignment="1">
      <alignment horizontal="left"/>
    </xf>
    <xf numFmtId="0" fontId="20" fillId="17" borderId="0" xfId="0" applyFont="1" applyFill="1"/>
    <xf numFmtId="0" fontId="9" fillId="0" borderId="3" xfId="0" applyFont="1" applyBorder="1" applyAlignment="1">
      <alignment horizontal="center" vertical="center" wrapText="1"/>
    </xf>
    <xf numFmtId="0" fontId="0" fillId="2" borderId="3" xfId="0" applyFill="1" applyBorder="1" applyAlignment="1">
      <alignment horizontal="center" wrapText="1"/>
    </xf>
    <xf numFmtId="0" fontId="0" fillId="13" borderId="3" xfId="0" applyFill="1" applyBorder="1" applyAlignment="1">
      <alignment horizontal="center" wrapText="1"/>
    </xf>
    <xf numFmtId="0" fontId="0" fillId="13" borderId="0" xfId="0" applyFill="1" applyAlignment="1">
      <alignment wrapText="1"/>
    </xf>
    <xf numFmtId="0" fontId="0" fillId="13" borderId="0" xfId="0" applyFill="1" applyAlignment="1">
      <alignment vertical="top"/>
    </xf>
    <xf numFmtId="0" fontId="0" fillId="13" borderId="0" xfId="0" applyFill="1" applyAlignment="1">
      <alignment vertical="top" wrapText="1"/>
    </xf>
    <xf numFmtId="0" fontId="15" fillId="0" borderId="3" xfId="0" applyFont="1" applyBorder="1" applyAlignment="1">
      <alignment horizontal="center"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5" fillId="18" borderId="3" xfId="0" applyFont="1" applyFill="1" applyBorder="1" applyAlignment="1">
      <alignment vertical="center" wrapText="1"/>
    </xf>
    <xf numFmtId="0" fontId="21" fillId="0" borderId="3" xfId="0" applyFont="1" applyBorder="1" applyAlignment="1">
      <alignment horizontal="center" vertical="center" wrapText="1"/>
    </xf>
    <xf numFmtId="0" fontId="15" fillId="0" borderId="3" xfId="0" applyFont="1" applyBorder="1" applyAlignment="1">
      <alignment vertical="center" wrapText="1"/>
    </xf>
    <xf numFmtId="0" fontId="9" fillId="0" borderId="3" xfId="0" applyFont="1" applyBorder="1" applyAlignment="1">
      <alignment vertical="center" wrapText="1"/>
    </xf>
    <xf numFmtId="0" fontId="7" fillId="6" borderId="0" xfId="0" applyFont="1" applyFill="1" applyAlignment="1">
      <alignment wrapText="1"/>
    </xf>
    <xf numFmtId="0" fontId="7" fillId="6" borderId="0" xfId="0" applyFont="1" applyFill="1" applyAlignment="1"/>
    <xf numFmtId="0" fontId="7" fillId="6" borderId="2" xfId="0" applyFont="1" applyFill="1" applyBorder="1" applyAlignment="1"/>
    <xf numFmtId="0" fontId="7" fillId="13" borderId="0" xfId="0" applyFont="1" applyFill="1" applyAlignment="1"/>
    <xf numFmtId="0" fontId="19" fillId="13" borderId="0" xfId="0" applyFont="1" applyFill="1" applyBorder="1" applyAlignment="1">
      <alignment horizontal="center" vertical="center"/>
    </xf>
    <xf numFmtId="0" fontId="7" fillId="6" borderId="0" xfId="0" applyFont="1" applyFill="1" applyBorder="1" applyAlignment="1"/>
    <xf numFmtId="0" fontId="0" fillId="13" borderId="0" xfId="0" applyFill="1" applyProtection="1">
      <protection locked="0"/>
    </xf>
    <xf numFmtId="0" fontId="6" fillId="4" borderId="3" xfId="0" applyFont="1" applyFill="1" applyBorder="1" applyAlignment="1"/>
    <xf numFmtId="0" fontId="15" fillId="7" borderId="3" xfId="0" applyFont="1" applyFill="1" applyBorder="1" applyAlignment="1">
      <alignment horizontal="center" vertical="center"/>
    </xf>
    <xf numFmtId="0" fontId="15" fillId="8" borderId="3" xfId="0" applyFont="1" applyFill="1" applyBorder="1" applyAlignment="1">
      <alignment horizontal="center" vertical="center"/>
    </xf>
    <xf numFmtId="0" fontId="15" fillId="9" borderId="3" xfId="0" applyFont="1" applyFill="1" applyBorder="1" applyAlignment="1">
      <alignment horizontal="center" vertical="center"/>
    </xf>
    <xf numFmtId="0" fontId="15" fillId="10" borderId="3" xfId="0" applyFont="1" applyFill="1" applyBorder="1" applyAlignment="1">
      <alignment horizontal="center" vertical="center"/>
    </xf>
    <xf numFmtId="0" fontId="15" fillId="11" borderId="3" xfId="0" applyFont="1" applyFill="1" applyBorder="1" applyAlignment="1">
      <alignment horizontal="center" vertical="center"/>
    </xf>
    <xf numFmtId="0" fontId="0" fillId="13" borderId="0" xfId="0" applyFill="1" applyAlignment="1"/>
    <xf numFmtId="0" fontId="11" fillId="6" borderId="3" xfId="0" applyFont="1" applyFill="1" applyBorder="1" applyAlignment="1"/>
    <xf numFmtId="0" fontId="0" fillId="0" borderId="4" xfId="0" applyBorder="1" applyAlignment="1"/>
    <xf numFmtId="0" fontId="0" fillId="0" borderId="3" xfId="0" applyBorder="1" applyAlignment="1"/>
    <xf numFmtId="0" fontId="0" fillId="0" borderId="5" xfId="0" applyBorder="1" applyAlignment="1"/>
    <xf numFmtId="0" fontId="0" fillId="0" borderId="14" xfId="0" applyFill="1" applyBorder="1" applyAlignment="1"/>
    <xf numFmtId="0" fontId="0" fillId="0" borderId="6" xfId="0" applyFill="1" applyBorder="1" applyAlignment="1"/>
    <xf numFmtId="0" fontId="7" fillId="0" borderId="3" xfId="0" applyFont="1" applyBorder="1" applyAlignment="1">
      <alignment horizontal="left" vertical="top" wrapText="1"/>
    </xf>
    <xf numFmtId="0" fontId="7" fillId="0" borderId="0" xfId="0" applyFont="1" applyAlignment="1">
      <alignment horizontal="left" vertical="top" wrapText="1"/>
    </xf>
    <xf numFmtId="0" fontId="0" fillId="13" borderId="3" xfId="0" applyFill="1" applyBorder="1" applyAlignment="1">
      <alignment horizontal="center" vertical="top" wrapText="1"/>
    </xf>
    <xf numFmtId="0" fontId="16" fillId="0" borderId="3"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Border="1" applyAlignment="1">
      <alignment horizontal="left" vertical="top" wrapText="1"/>
    </xf>
    <xf numFmtId="0" fontId="7" fillId="0" borderId="8" xfId="0" applyFont="1" applyFill="1" applyBorder="1" applyAlignment="1">
      <alignment horizontal="left" vertical="top" wrapText="1"/>
    </xf>
    <xf numFmtId="0" fontId="7" fillId="0" borderId="8" xfId="0" applyFont="1" applyBorder="1" applyAlignment="1">
      <alignment horizontal="left" vertical="top" wrapText="1"/>
    </xf>
    <xf numFmtId="0" fontId="0" fillId="13" borderId="0" xfId="0" applyFill="1" applyBorder="1"/>
    <xf numFmtId="0" fontId="0" fillId="13" borderId="16" xfId="0" applyFill="1" applyBorder="1"/>
    <xf numFmtId="0" fontId="25" fillId="20" borderId="20" xfId="0" applyFont="1" applyFill="1" applyBorder="1" applyAlignment="1">
      <alignment horizontal="left" vertical="center" indent="1"/>
    </xf>
    <xf numFmtId="0" fontId="25" fillId="20" borderId="17" xfId="0" applyFont="1" applyFill="1" applyBorder="1" applyAlignment="1">
      <alignment horizontal="left" vertical="center" wrapText="1" indent="1"/>
    </xf>
    <xf numFmtId="0" fontId="25" fillId="20" borderId="17" xfId="0" applyFont="1" applyFill="1" applyBorder="1" applyAlignment="1">
      <alignment horizontal="left" vertical="center" indent="1"/>
    </xf>
    <xf numFmtId="0" fontId="25" fillId="20" borderId="21" xfId="0" applyFont="1" applyFill="1" applyBorder="1" applyAlignment="1">
      <alignment horizontal="left" vertical="center" wrapText="1" indent="1"/>
    </xf>
    <xf numFmtId="0" fontId="1" fillId="19" borderId="19" xfId="0" applyFont="1" applyFill="1" applyBorder="1" applyAlignment="1">
      <alignment vertical="top"/>
    </xf>
    <xf numFmtId="0" fontId="6" fillId="19" borderId="18" xfId="0" applyFont="1" applyFill="1" applyBorder="1" applyAlignment="1">
      <alignment horizontal="center" vertical="center"/>
    </xf>
    <xf numFmtId="0" fontId="0" fillId="19" borderId="22" xfId="0" applyFill="1" applyBorder="1" applyAlignment="1">
      <alignment wrapText="1"/>
    </xf>
    <xf numFmtId="0" fontId="1" fillId="19" borderId="37" xfId="0" applyFont="1" applyFill="1" applyBorder="1" applyAlignment="1">
      <alignment vertical="top"/>
    </xf>
    <xf numFmtId="0" fontId="0" fillId="19" borderId="39" xfId="0" applyFill="1" applyBorder="1"/>
    <xf numFmtId="0" fontId="0" fillId="19" borderId="26" xfId="0" applyFill="1" applyBorder="1" applyAlignment="1">
      <alignment wrapText="1"/>
    </xf>
    <xf numFmtId="0" fontId="0" fillId="13" borderId="23" xfId="0" applyFill="1" applyBorder="1" applyAlignment="1">
      <alignment horizontal="left" vertical="top" indent="1"/>
    </xf>
    <xf numFmtId="0" fontId="0" fillId="13" borderId="0" xfId="0" applyFill="1" applyBorder="1" applyAlignment="1">
      <alignment vertical="top" wrapText="1"/>
    </xf>
    <xf numFmtId="0" fontId="6" fillId="13" borderId="0" xfId="0" applyFont="1" applyFill="1" applyBorder="1" applyAlignment="1">
      <alignment horizontal="center" vertical="center"/>
    </xf>
    <xf numFmtId="0" fontId="0" fillId="13" borderId="25" xfId="0" applyFill="1" applyBorder="1" applyAlignment="1">
      <alignment horizontal="left" wrapText="1"/>
    </xf>
    <xf numFmtId="0" fontId="0" fillId="20" borderId="40" xfId="0" applyFill="1" applyBorder="1"/>
    <xf numFmtId="0" fontId="0" fillId="20" borderId="27" xfId="0" applyFill="1" applyBorder="1" applyAlignment="1">
      <alignment wrapText="1"/>
    </xf>
    <xf numFmtId="0" fontId="1" fillId="19" borderId="0" xfId="0" applyFont="1" applyFill="1" applyBorder="1" applyAlignment="1">
      <alignment vertical="center"/>
    </xf>
    <xf numFmtId="0" fontId="1" fillId="19" borderId="0" xfId="0" applyFont="1" applyFill="1"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left" vertical="center" wrapText="1"/>
    </xf>
    <xf numFmtId="0" fontId="23" fillId="13" borderId="0" xfId="0" applyFont="1" applyFill="1" applyBorder="1" applyAlignment="1">
      <alignment horizontal="left" vertical="center" indent="1"/>
    </xf>
    <xf numFmtId="0" fontId="26" fillId="13" borderId="0" xfId="0" applyFont="1" applyFill="1" applyBorder="1" applyAlignment="1">
      <alignment horizontal="left" vertical="center" wrapText="1" indent="1"/>
    </xf>
    <xf numFmtId="0" fontId="24" fillId="13" borderId="0" xfId="0" applyFont="1" applyFill="1" applyBorder="1" applyAlignment="1">
      <alignment horizontal="center" vertical="center"/>
    </xf>
    <xf numFmtId="49" fontId="26" fillId="13" borderId="0" xfId="0" applyNumberFormat="1" applyFont="1" applyFill="1" applyBorder="1" applyAlignment="1">
      <alignment horizontal="left" vertical="center" wrapText="1" indent="1"/>
    </xf>
    <xf numFmtId="0" fontId="27" fillId="19" borderId="18" xfId="0" applyFont="1" applyFill="1" applyBorder="1" applyAlignment="1">
      <alignment vertical="center" wrapText="1"/>
    </xf>
    <xf numFmtId="0" fontId="27" fillId="19" borderId="38" xfId="0" applyFont="1" applyFill="1" applyBorder="1" applyAlignment="1">
      <alignment vertical="center" wrapText="1"/>
    </xf>
    <xf numFmtId="0" fontId="27" fillId="20" borderId="36" xfId="0" applyFont="1" applyFill="1" applyBorder="1" applyAlignment="1">
      <alignment horizontal="left" vertical="center" indent="1"/>
    </xf>
    <xf numFmtId="0" fontId="27" fillId="20" borderId="40" xfId="0" applyFont="1" applyFill="1" applyBorder="1" applyAlignment="1">
      <alignment horizontal="left" vertical="center" wrapText="1" indent="1"/>
    </xf>
    <xf numFmtId="0" fontId="28" fillId="20" borderId="28" xfId="0" applyFont="1" applyFill="1" applyBorder="1" applyAlignment="1">
      <alignment horizontal="left" vertical="center" indent="1"/>
    </xf>
    <xf numFmtId="0" fontId="28" fillId="20" borderId="29" xfId="0" applyFont="1" applyFill="1" applyBorder="1" applyAlignment="1">
      <alignment horizontal="left" vertical="center" wrapText="1" indent="1"/>
    </xf>
    <xf numFmtId="0" fontId="28" fillId="20" borderId="29" xfId="0" applyFont="1" applyFill="1" applyBorder="1" applyAlignment="1">
      <alignment horizontal="left" vertical="center" indent="1"/>
    </xf>
    <xf numFmtId="0" fontId="28" fillId="20" borderId="30" xfId="0" applyFont="1" applyFill="1" applyBorder="1" applyAlignment="1">
      <alignment horizontal="left" vertical="center" wrapText="1" indent="1"/>
    </xf>
    <xf numFmtId="0" fontId="29" fillId="20" borderId="28" xfId="0" applyFont="1" applyFill="1" applyBorder="1" applyAlignment="1">
      <alignment horizontal="left" vertical="center" indent="1"/>
    </xf>
    <xf numFmtId="0" fontId="29" fillId="20" borderId="29" xfId="0" applyFont="1" applyFill="1" applyBorder="1" applyAlignment="1">
      <alignment horizontal="left" vertical="center" wrapText="1" indent="1"/>
    </xf>
    <xf numFmtId="0" fontId="29" fillId="20" borderId="29" xfId="0" applyFont="1" applyFill="1" applyBorder="1" applyAlignment="1">
      <alignment horizontal="left" vertical="center" indent="1"/>
    </xf>
    <xf numFmtId="0" fontId="29" fillId="20" borderId="30" xfId="0" applyFont="1" applyFill="1" applyBorder="1" applyAlignment="1">
      <alignment horizontal="left" vertical="center" wrapText="1" indent="1"/>
    </xf>
    <xf numFmtId="0" fontId="30" fillId="21" borderId="24" xfId="0" applyFont="1" applyFill="1" applyBorder="1" applyAlignment="1">
      <alignment horizontal="left" vertical="center" wrapText="1" indent="1"/>
    </xf>
    <xf numFmtId="0" fontId="31" fillId="5" borderId="24" xfId="0" applyFont="1" applyFill="1" applyBorder="1" applyAlignment="1">
      <alignment horizontal="center" vertical="center"/>
    </xf>
    <xf numFmtId="49" fontId="30" fillId="6" borderId="31" xfId="0" applyNumberFormat="1" applyFont="1" applyFill="1" applyBorder="1" applyAlignment="1">
      <alignment horizontal="left" vertical="center" wrapText="1" indent="1"/>
    </xf>
    <xf numFmtId="0" fontId="30" fillId="21" borderId="33" xfId="0" applyFont="1" applyFill="1" applyBorder="1" applyAlignment="1">
      <alignment horizontal="left" vertical="center" wrapText="1" indent="1"/>
    </xf>
    <xf numFmtId="0" fontId="31" fillId="5" borderId="33" xfId="0" applyFont="1" applyFill="1" applyBorder="1" applyAlignment="1">
      <alignment horizontal="center" vertical="center"/>
    </xf>
    <xf numFmtId="49" fontId="30" fillId="6" borderId="34" xfId="0" applyNumberFormat="1" applyFont="1" applyFill="1" applyBorder="1" applyAlignment="1">
      <alignment horizontal="left" vertical="center" wrapText="1" indent="1"/>
    </xf>
    <xf numFmtId="0" fontId="28" fillId="23" borderId="27" xfId="0" applyFont="1" applyFill="1" applyBorder="1" applyAlignment="1">
      <alignment horizontal="center" vertical="center"/>
    </xf>
    <xf numFmtId="0" fontId="28" fillId="23" borderId="32" xfId="0" applyFont="1" applyFill="1" applyBorder="1" applyAlignment="1">
      <alignment horizontal="center" vertical="center"/>
    </xf>
    <xf numFmtId="0" fontId="1" fillId="19" borderId="34" xfId="0" applyFont="1" applyFill="1" applyBorder="1" applyAlignment="1">
      <alignment vertical="center"/>
    </xf>
    <xf numFmtId="0" fontId="1" fillId="19" borderId="35" xfId="0" applyFont="1" applyFill="1" applyBorder="1" applyAlignment="1">
      <alignment vertical="center" wrapText="1"/>
    </xf>
    <xf numFmtId="0" fontId="5" fillId="19" borderId="35" xfId="0" applyFont="1" applyFill="1" applyBorder="1" applyAlignment="1">
      <alignment horizontal="center" vertical="center"/>
    </xf>
    <xf numFmtId="0" fontId="1" fillId="19" borderId="32" xfId="0" applyFont="1" applyFill="1" applyBorder="1" applyAlignment="1">
      <alignment vertical="center" wrapText="1"/>
    </xf>
    <xf numFmtId="0" fontId="28" fillId="23" borderId="28" xfId="0" applyFont="1" applyFill="1" applyBorder="1" applyAlignment="1">
      <alignment horizontal="center" vertical="center"/>
    </xf>
    <xf numFmtId="0" fontId="30" fillId="21" borderId="29" xfId="0" applyFont="1" applyFill="1" applyBorder="1" applyAlignment="1">
      <alignment horizontal="left" vertical="center" wrapText="1" indent="1"/>
    </xf>
    <xf numFmtId="0" fontId="31" fillId="5" borderId="29" xfId="0" applyFont="1" applyFill="1" applyBorder="1" applyAlignment="1">
      <alignment horizontal="center" vertical="center"/>
    </xf>
    <xf numFmtId="49" fontId="30" fillId="6" borderId="30" xfId="0" applyNumberFormat="1" applyFont="1" applyFill="1" applyBorder="1" applyAlignment="1">
      <alignment horizontal="left" vertical="center" wrapText="1" indent="1"/>
    </xf>
    <xf numFmtId="0" fontId="0" fillId="13" borderId="40" xfId="0" applyFill="1" applyBorder="1"/>
    <xf numFmtId="0" fontId="0" fillId="13" borderId="27" xfId="0" applyFill="1" applyBorder="1"/>
    <xf numFmtId="0" fontId="32" fillId="0" borderId="0" xfId="0" applyFont="1" applyAlignment="1">
      <alignment horizontal="center" vertical="center" readingOrder="1"/>
    </xf>
    <xf numFmtId="2" fontId="0" fillId="13" borderId="0" xfId="0" applyNumberFormat="1" applyFill="1" applyAlignment="1">
      <alignment horizontal="center"/>
    </xf>
    <xf numFmtId="0" fontId="34" fillId="22" borderId="0" xfId="0" applyFont="1" applyFill="1" applyAlignment="1">
      <alignment horizontal="center"/>
    </xf>
    <xf numFmtId="0" fontId="35" fillId="13" borderId="0" xfId="0" applyFont="1" applyFill="1"/>
    <xf numFmtId="2" fontId="33" fillId="19" borderId="41" xfId="0" applyNumberFormat="1" applyFont="1" applyFill="1" applyBorder="1" applyAlignment="1">
      <alignment horizontal="center"/>
    </xf>
    <xf numFmtId="0" fontId="16" fillId="13" borderId="0" xfId="0" applyFont="1" applyFill="1"/>
    <xf numFmtId="9" fontId="16" fillId="13" borderId="0" xfId="0" applyNumberFormat="1" applyFont="1" applyFill="1" applyBorder="1"/>
    <xf numFmtId="2" fontId="16" fillId="13" borderId="0" xfId="0" applyNumberFormat="1" applyFont="1" applyFill="1"/>
    <xf numFmtId="0" fontId="16" fillId="13" borderId="0" xfId="0" quotePrefix="1" applyFont="1" applyFill="1"/>
    <xf numFmtId="9" fontId="16" fillId="13" borderId="0" xfId="0" quotePrefix="1" applyNumberFormat="1" applyFont="1" applyFill="1" applyBorder="1"/>
    <xf numFmtId="9" fontId="16" fillId="13" borderId="0" xfId="0" applyNumberFormat="1" applyFont="1" applyFill="1"/>
    <xf numFmtId="0" fontId="15" fillId="13" borderId="0" xfId="0" applyFont="1" applyFill="1"/>
    <xf numFmtId="2" fontId="36" fillId="13" borderId="0" xfId="0" applyNumberFormat="1" applyFont="1" applyFill="1"/>
    <xf numFmtId="0" fontId="0" fillId="13" borderId="42" xfId="0" applyFill="1" applyBorder="1"/>
    <xf numFmtId="1" fontId="0" fillId="13" borderId="43" xfId="0" applyNumberFormat="1" applyFill="1" applyBorder="1"/>
    <xf numFmtId="0" fontId="0" fillId="13" borderId="44" xfId="0" applyFill="1" applyBorder="1"/>
    <xf numFmtId="0" fontId="0" fillId="13" borderId="45" xfId="0" applyFill="1" applyBorder="1"/>
    <xf numFmtId="0" fontId="1" fillId="12" borderId="0" xfId="0" applyFont="1" applyFill="1"/>
    <xf numFmtId="0" fontId="0" fillId="2" borderId="0" xfId="0" applyFill="1" applyAlignment="1">
      <alignment horizontal="center" vertical="top" wrapText="1"/>
    </xf>
    <xf numFmtId="0" fontId="33" fillId="23" borderId="0" xfId="0" applyFont="1" applyFill="1" applyAlignment="1">
      <alignment horizontal="center"/>
    </xf>
    <xf numFmtId="0" fontId="1" fillId="19" borderId="46" xfId="0" applyFont="1" applyFill="1" applyBorder="1" applyAlignment="1">
      <alignment horizontal="center"/>
    </xf>
    <xf numFmtId="0" fontId="1" fillId="19" borderId="47"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8" fillId="6" borderId="0" xfId="0" applyFont="1" applyFill="1" applyAlignment="1">
      <alignment horizontal="center"/>
    </xf>
    <xf numFmtId="0" fontId="6" fillId="6" borderId="0" xfId="0" applyFont="1" applyFill="1" applyAlignment="1">
      <alignment horizontal="center"/>
    </xf>
    <xf numFmtId="0" fontId="13" fillId="6" borderId="2" xfId="0" applyFont="1" applyFill="1" applyBorder="1" applyAlignment="1">
      <alignment horizontal="center"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7" fillId="6" borderId="6" xfId="0"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8" xfId="0" applyFont="1" applyFill="1" applyBorder="1" applyAlignment="1">
      <alignment horizontal="left" vertical="top" wrapText="1"/>
    </xf>
  </cellXfs>
  <cellStyles count="7">
    <cellStyle name="EntryBox" xfId="2"/>
    <cellStyle name="Explanatory Text" xfId="1" builtinId="53" customBuiltin="1"/>
    <cellStyle name="Heading1" xfId="3"/>
    <cellStyle name="Instruction" xfId="4"/>
    <cellStyle name="Normal" xfId="0" builtinId="0"/>
    <cellStyle name="Normal 2" xfId="6"/>
    <cellStyle name="Percent" xfId="5" builtinId="5"/>
  </cellStyles>
  <dxfs count="36">
    <dxf>
      <font>
        <sz val="20"/>
        <color rgb="FF437087"/>
        <name val="Arial"/>
        <scheme val="none"/>
      </font>
      <numFmt numFmtId="30" formatCode="@"/>
      <fill>
        <patternFill patternType="solid">
          <fgColor indexed="64"/>
          <bgColor theme="0" tint="-4.9989318521683403E-2"/>
        </patternFill>
      </fill>
      <alignment horizontal="left" vertical="center" textRotation="0" wrapText="1" indent="1" justifyLastLine="0" shrinkToFit="0" readingOrder="0"/>
      <border diagonalUp="0" diagonalDown="0">
        <left style="thick">
          <color theme="0"/>
        </left>
        <right/>
        <top style="thick">
          <color theme="0"/>
        </top>
        <bottom style="thick">
          <color theme="0"/>
        </bottom>
        <vertical style="thick">
          <color theme="0"/>
        </vertical>
        <horizontal/>
      </border>
    </dxf>
    <dxf>
      <font>
        <b/>
        <i val="0"/>
        <strike val="0"/>
        <condense val="0"/>
        <extend val="0"/>
        <outline val="0"/>
        <shadow val="0"/>
        <u val="none"/>
        <vertAlign val="baseline"/>
        <sz val="20"/>
        <color rgb="FF437087"/>
        <name val="Calibri"/>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ck">
          <color theme="0"/>
        </left>
        <right style="thick">
          <color theme="0"/>
        </right>
        <top style="thick">
          <color theme="0"/>
        </top>
        <bottom style="thick">
          <color theme="0"/>
        </bottom>
        <vertical style="thick">
          <color theme="0"/>
        </vertical>
        <horizontal/>
      </border>
    </dxf>
    <dxf>
      <font>
        <sz val="20"/>
        <color rgb="FF437087"/>
        <name val="Arial"/>
        <scheme val="none"/>
      </font>
      <fill>
        <patternFill patternType="solid">
          <fgColor indexed="64"/>
          <bgColor rgb="FFF1F6F8"/>
        </patternFill>
      </fill>
      <alignment horizontal="left" vertical="center" textRotation="0" wrapText="1" indent="1" justifyLastLine="0" shrinkToFit="0" readingOrder="0"/>
      <border diagonalUp="0" diagonalDown="0">
        <left style="thick">
          <color theme="0"/>
        </left>
        <right style="thick">
          <color theme="0"/>
        </right>
        <top style="thick">
          <color theme="0"/>
        </top>
        <bottom style="thick">
          <color theme="0"/>
        </bottom>
        <vertical style="thick">
          <color theme="0"/>
        </vertical>
        <horizontal/>
      </border>
    </dxf>
    <dxf>
      <font>
        <sz val="20"/>
        <color theme="0"/>
        <name val="Arial"/>
        <scheme val="none"/>
      </font>
      <fill>
        <patternFill patternType="solid">
          <fgColor indexed="64"/>
          <bgColor theme="0" tint="-0.34998626667073579"/>
        </patternFill>
      </fill>
      <alignment horizontal="center" vertical="center" textRotation="0" wrapText="0" indent="0" justifyLastLine="0" shrinkToFit="0" readingOrder="0"/>
      <border diagonalUp="0" diagonalDown="0">
        <left/>
        <right style="thick">
          <color theme="0"/>
        </right>
        <top style="thick">
          <color theme="0"/>
        </top>
        <bottom style="thick">
          <color theme="0"/>
        </bottom>
        <vertical style="thick">
          <color theme="0"/>
        </vertical>
        <horizontal/>
      </border>
    </dxf>
    <dxf>
      <border diagonalUp="0" diagonalDown="0">
        <left style="thick">
          <color theme="0"/>
        </left>
        <right style="thick">
          <color theme="0"/>
        </right>
        <top style="thick">
          <color theme="0"/>
        </top>
        <bottom style="thick">
          <color theme="0"/>
        </bottom>
      </border>
    </dxf>
    <dxf>
      <border>
        <bottom style="thick">
          <color theme="0"/>
        </bottom>
      </border>
    </dxf>
    <dxf>
      <border diagonalUp="0" diagonalDown="0">
        <left style="thick">
          <color theme="0"/>
        </left>
        <right style="thick">
          <color theme="0"/>
        </right>
        <top/>
        <bottom/>
        <vertical style="thick">
          <color theme="0"/>
        </vertical>
        <horizontal/>
      </border>
    </dxf>
    <dxf>
      <font>
        <strike val="0"/>
        <outline val="0"/>
        <shadow val="0"/>
        <u val="none"/>
        <vertAlign val="baseline"/>
        <sz val="20"/>
        <color rgb="FF437087"/>
        <name val="Arial"/>
        <scheme val="none"/>
      </font>
      <numFmt numFmtId="30" formatCode="@"/>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ck">
          <color theme="0"/>
        </left>
        <right/>
        <top style="thick">
          <color theme="0"/>
        </top>
        <bottom style="thick">
          <color theme="0"/>
        </bottom>
      </border>
    </dxf>
    <dxf>
      <font>
        <b/>
        <i val="0"/>
        <strike val="0"/>
        <condense val="0"/>
        <extend val="0"/>
        <outline val="0"/>
        <shadow val="0"/>
        <u val="none"/>
        <vertAlign val="baseline"/>
        <sz val="20"/>
        <color rgb="FF437087"/>
        <name val="Calibri"/>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theme="0"/>
        </left>
        <right style="thick">
          <color theme="0"/>
        </right>
        <top style="thick">
          <color theme="0"/>
        </top>
        <bottom style="thick">
          <color theme="0"/>
        </bottom>
      </border>
    </dxf>
    <dxf>
      <font>
        <strike val="0"/>
        <outline val="0"/>
        <shadow val="0"/>
        <u val="none"/>
        <vertAlign val="baseline"/>
        <sz val="20"/>
        <color rgb="FF437087"/>
        <name val="Arial"/>
        <scheme val="none"/>
      </font>
      <fill>
        <patternFill patternType="solid">
          <fgColor indexed="64"/>
          <bgColor rgb="FFF1F6F8"/>
        </patternFill>
      </fill>
      <alignment horizontal="left" vertical="center" textRotation="0" wrapText="1" indent="1" justifyLastLine="0" shrinkToFit="0" readingOrder="0"/>
      <border diagonalUp="0" diagonalDown="0" outline="0">
        <left style="thick">
          <color theme="0"/>
        </left>
        <right style="thick">
          <color theme="0"/>
        </right>
        <top style="thick">
          <color theme="0"/>
        </top>
        <bottom style="thick">
          <color theme="0"/>
        </bottom>
      </border>
    </dxf>
    <dxf>
      <font>
        <strike val="0"/>
        <outline val="0"/>
        <shadow val="0"/>
        <u val="none"/>
        <vertAlign val="baseline"/>
        <sz val="20"/>
        <color theme="0"/>
        <name val="Arial"/>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right style="thick">
          <color theme="0"/>
        </right>
        <top style="thick">
          <color theme="0"/>
        </top>
        <bottom style="thick">
          <color theme="0"/>
        </bottom>
      </border>
    </dxf>
    <dxf>
      <border diagonalUp="0" diagonalDown="0">
        <left style="thick">
          <color theme="0"/>
        </left>
        <right style="thick">
          <color theme="0"/>
        </right>
        <top style="thick">
          <color theme="0"/>
        </top>
        <bottom style="thick">
          <color theme="0"/>
        </bottom>
      </border>
    </dxf>
    <dxf>
      <border outline="0">
        <bottom style="thick">
          <color theme="0"/>
        </bottom>
      </border>
    </dxf>
    <dxf>
      <font>
        <strike val="0"/>
        <outline val="0"/>
        <shadow val="0"/>
        <u val="none"/>
        <vertAlign val="baseline"/>
        <sz val="22"/>
        <color theme="0"/>
        <name val="Arial"/>
        <scheme val="none"/>
      </font>
      <border diagonalUp="0" diagonalDown="0" outline="0">
        <left style="thick">
          <color theme="0"/>
        </left>
        <right style="thick">
          <color theme="0"/>
        </right>
      </border>
    </dxf>
    <dxf>
      <font>
        <b val="0"/>
        <i val="0"/>
        <strike val="0"/>
        <outline val="0"/>
        <shadow val="0"/>
        <u val="none"/>
        <vertAlign val="baseline"/>
        <sz val="20"/>
        <color rgb="FF437087"/>
        <name val="Arial"/>
        <scheme val="none"/>
      </font>
      <numFmt numFmtId="30" formatCode="@"/>
      <fill>
        <patternFill patternType="solid">
          <fgColor indexed="64"/>
          <bgColor theme="0" tint="-4.9989318521683403E-2"/>
        </patternFill>
      </fill>
      <alignment horizontal="left" vertical="center" textRotation="0" wrapText="1" relativeIndent="1" justifyLastLine="0" shrinkToFit="0" readingOrder="0"/>
      <border diagonalUp="0" diagonalDown="0" outline="0">
        <left style="thick">
          <color theme="0"/>
        </left>
        <right/>
        <top style="thick">
          <color theme="0"/>
        </top>
        <bottom style="thick">
          <color theme="0"/>
        </bottom>
      </border>
    </dxf>
    <dxf>
      <font>
        <b/>
        <i val="0"/>
        <strike val="0"/>
        <condense val="0"/>
        <extend val="0"/>
        <outline val="0"/>
        <shadow val="0"/>
        <u val="none"/>
        <vertAlign val="baseline"/>
        <sz val="20"/>
        <color rgb="FF437087"/>
        <name val="Calibri"/>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theme="0"/>
        </left>
        <right style="thick">
          <color theme="0"/>
        </right>
        <top style="thick">
          <color theme="0"/>
        </top>
        <bottom style="thick">
          <color theme="0"/>
        </bottom>
      </border>
    </dxf>
    <dxf>
      <font>
        <strike val="0"/>
        <outline val="0"/>
        <shadow val="0"/>
        <u val="none"/>
        <vertAlign val="baseline"/>
        <sz val="20"/>
        <color rgb="FF437087"/>
        <name val="Arial"/>
        <scheme val="none"/>
      </font>
      <fill>
        <patternFill patternType="solid">
          <fgColor indexed="64"/>
          <bgColor rgb="FFF1F6F8"/>
        </patternFill>
      </fill>
      <alignment horizontal="left" vertical="center" textRotation="0" wrapText="1" indent="1" justifyLastLine="0" shrinkToFit="0" readingOrder="0"/>
      <border diagonalUp="0" diagonalDown="0" outline="0">
        <left style="thick">
          <color theme="0"/>
        </left>
        <right style="thick">
          <color theme="0"/>
        </right>
        <top style="thick">
          <color theme="0"/>
        </top>
        <bottom style="thick">
          <color theme="0"/>
        </bottom>
      </border>
    </dxf>
    <dxf>
      <font>
        <strike val="0"/>
        <outline val="0"/>
        <shadow val="0"/>
        <u val="none"/>
        <vertAlign val="baseline"/>
        <sz val="20"/>
        <color theme="0"/>
        <name val="Arial"/>
        <scheme val="none"/>
      </font>
      <fill>
        <patternFill patternType="solid">
          <fgColor indexed="64"/>
          <bgColor theme="0" tint="-0.34998626667073579"/>
        </patternFill>
      </fill>
      <alignment horizontal="center" vertical="center" textRotation="0" wrapText="0" indent="0" justifyLastLine="0" shrinkToFit="0" readingOrder="0"/>
      <border diagonalUp="0" diagonalDown="0" outline="0">
        <left/>
        <right style="thick">
          <color theme="0"/>
        </right>
        <top style="thick">
          <color theme="0"/>
        </top>
        <bottom style="thick">
          <color theme="0"/>
        </bottom>
      </border>
    </dxf>
    <dxf>
      <border>
        <top style="thick">
          <color theme="0"/>
        </top>
      </border>
    </dxf>
    <dxf>
      <border diagonalUp="0" diagonalDown="0">
        <left style="thick">
          <color theme="0"/>
        </left>
        <right style="thick">
          <color theme="0"/>
        </right>
        <top style="thick">
          <color theme="0"/>
        </top>
        <bottom style="thick">
          <color theme="0"/>
        </bottom>
      </border>
    </dxf>
    <dxf>
      <font>
        <strike val="0"/>
        <outline val="0"/>
        <shadow val="0"/>
        <u val="none"/>
        <vertAlign val="baseline"/>
        <sz val="20"/>
      </font>
    </dxf>
    <dxf>
      <border>
        <bottom style="thick">
          <color theme="0"/>
        </bottom>
      </border>
    </dxf>
    <dxf>
      <font>
        <strike val="0"/>
        <outline val="0"/>
        <shadow val="0"/>
        <u val="none"/>
        <vertAlign val="baseline"/>
        <sz val="20"/>
        <color theme="0"/>
        <name val="Arial"/>
        <scheme val="none"/>
      </font>
      <border diagonalUp="0" diagonalDown="0" outline="0">
        <left style="thick">
          <color theme="0"/>
        </left>
        <right style="thick">
          <color theme="0"/>
        </right>
        <top/>
        <bottom/>
      </border>
    </dxf>
    <dxf>
      <font>
        <strike val="0"/>
        <outline val="0"/>
        <shadow val="0"/>
        <u val="none"/>
        <vertAlign val="baseline"/>
        <sz val="20"/>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medium">
          <color theme="0"/>
        </left>
        <right/>
        <top style="medium">
          <color theme="0"/>
        </top>
        <bottom style="medium">
          <color theme="0"/>
        </bottom>
      </border>
    </dxf>
    <dxf>
      <font>
        <b/>
        <i val="0"/>
        <strike val="0"/>
        <condense val="0"/>
        <extend val="0"/>
        <outline val="0"/>
        <shadow val="0"/>
        <u val="none"/>
        <vertAlign val="baseline"/>
        <sz val="20"/>
        <color theme="1"/>
        <name val="Calibri"/>
        <scheme val="minor"/>
      </font>
      <fill>
        <patternFill patternType="solid">
          <fgColor indexed="64"/>
          <bgColor rgb="FFE3ECF1"/>
        </patternFill>
      </fill>
      <alignment horizontal="center" vertical="center" textRotation="0" wrapText="0" indent="0" justifyLastLine="0" shrinkToFit="0" readingOrder="0"/>
      <border diagonalUp="0" diagonalDown="0" outline="0">
        <left/>
        <right style="medium">
          <color theme="0"/>
        </right>
        <top style="medium">
          <color theme="0"/>
        </top>
        <bottom style="medium">
          <color theme="0"/>
        </bottom>
      </border>
    </dxf>
    <dxf>
      <font>
        <strike val="0"/>
        <outline val="0"/>
        <shadow val="0"/>
        <u val="none"/>
        <vertAlign val="baseline"/>
        <sz val="20"/>
      </font>
      <fill>
        <patternFill patternType="solid">
          <fgColor indexed="64"/>
          <bgColor rgb="FFF1F6F8"/>
        </patternFill>
      </fill>
      <alignment horizontal="left" vertical="top" textRotation="0" wrapText="1" relativeIndent="1" justifyLastLine="0" shrinkToFit="0" readingOrder="0"/>
      <border diagonalUp="0" diagonalDown="0" outline="0">
        <left style="thick">
          <color theme="0"/>
        </left>
        <right style="medium">
          <color theme="0"/>
        </right>
        <top style="medium">
          <color theme="0"/>
        </top>
        <bottom style="medium">
          <color theme="0"/>
        </bottom>
      </border>
    </dxf>
    <dxf>
      <font>
        <strike val="0"/>
        <outline val="0"/>
        <shadow val="0"/>
        <u val="none"/>
        <vertAlign val="baseline"/>
        <sz val="20"/>
        <color theme="0"/>
        <name val="Arial"/>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top style="medium">
          <color theme="0"/>
        </top>
        <bottom style="medium">
          <color theme="0"/>
        </bottom>
      </border>
    </dxf>
    <dxf>
      <border>
        <top style="medium">
          <color theme="0"/>
        </top>
      </border>
    </dxf>
    <dxf>
      <border diagonalUp="0" diagonalDown="0">
        <left style="thick">
          <color theme="0"/>
        </left>
        <right style="thick">
          <color theme="0"/>
        </right>
        <top style="thick">
          <color theme="0"/>
        </top>
        <bottom style="thick">
          <color theme="0"/>
        </bottom>
      </border>
    </dxf>
    <dxf>
      <font>
        <strike val="0"/>
        <outline val="0"/>
        <shadow val="0"/>
        <u val="none"/>
        <vertAlign val="baseline"/>
        <sz val="20"/>
      </font>
    </dxf>
    <dxf>
      <border>
        <bottom style="medium">
          <color theme="0"/>
        </bottom>
      </border>
    </dxf>
    <dxf>
      <font>
        <strike val="0"/>
        <outline val="0"/>
        <shadow val="0"/>
        <u val="none"/>
        <vertAlign val="baseline"/>
        <sz val="18"/>
        <color theme="0"/>
        <name val="Calibri"/>
        <scheme val="minor"/>
      </font>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ont>
        <strike val="0"/>
        <outline val="0"/>
        <shadow val="0"/>
        <u val="none"/>
        <vertAlign val="baseline"/>
        <sz val="9"/>
        <color theme="0"/>
        <name val="Calibri"/>
        <scheme val="minor"/>
      </font>
      <fill>
        <patternFill patternType="solid">
          <fgColor indexed="64"/>
          <bgColor theme="3" tint="-0.249977111117893"/>
        </patternFill>
      </fill>
      <alignment horizontal="center" vertical="bottom" textRotation="0" wrapText="0" indent="0" justifyLastLine="0" shrinkToFit="0" readingOrder="0"/>
    </dxf>
  </dxfs>
  <tableStyles count="0" defaultTableStyle="TableStyleMedium2" defaultPivotStyle="PivotStyleLight16"/>
  <colors>
    <mruColors>
      <color rgb="FF437087"/>
      <color rgb="FF9CCB00"/>
      <color rgb="FFF1F6F8"/>
      <color rgb="FFE3E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0"/>
            <c:invertIfNegative val="0"/>
            <c:bubble3D val="0"/>
            <c:spPr>
              <a:solidFill>
                <a:schemeClr val="bg1">
                  <a:lumMod val="50000"/>
                </a:schemeClr>
              </a:solidFill>
              <a:ln>
                <a:noFill/>
              </a:ln>
              <a:effectLst/>
            </c:spPr>
          </c:dPt>
          <c:dPt>
            <c:idx val="1"/>
            <c:invertIfNegative val="0"/>
            <c:bubble3D val="0"/>
            <c:spPr>
              <a:solidFill>
                <a:srgbClr val="437087"/>
              </a:solidFill>
              <a:ln>
                <a:noFill/>
              </a:ln>
              <a:effectLst/>
            </c:spPr>
          </c:dPt>
          <c:dPt>
            <c:idx val="2"/>
            <c:invertIfNegative val="0"/>
            <c:bubble3D val="0"/>
            <c:spPr>
              <a:solidFill>
                <a:srgbClr val="7030A0"/>
              </a:solidFill>
              <a:ln>
                <a:noFill/>
              </a:ln>
              <a:effectLst/>
            </c:spPr>
          </c:dPt>
          <c:dPt>
            <c:idx val="3"/>
            <c:invertIfNegative val="0"/>
            <c:bubble3D val="0"/>
            <c:spPr>
              <a:solidFill>
                <a:srgbClr val="9CCB00"/>
              </a:solidFill>
              <a:ln>
                <a:noFill/>
              </a:ln>
              <a:effectLst/>
            </c:spPr>
          </c:dPt>
          <c:dPt>
            <c:idx val="6"/>
            <c:invertIfNegative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dPt>
          <c:cat>
            <c:strRef>
              <c:f>Results!$C$5:$C$8</c:f>
              <c:strCache>
                <c:ptCount val="4"/>
                <c:pt idx="0">
                  <c:v>Service Delivery</c:v>
                </c:pt>
                <c:pt idx="1">
                  <c:v>Service Consumption</c:v>
                </c:pt>
                <c:pt idx="2">
                  <c:v>Service Management</c:v>
                </c:pt>
                <c:pt idx="3">
                  <c:v>Overall Maturity</c:v>
                </c:pt>
              </c:strCache>
            </c:strRef>
          </c:cat>
          <c:val>
            <c:numRef>
              <c:f>Results!$E$5:$E$8</c:f>
              <c:numCache>
                <c:formatCode>0.00</c:formatCode>
                <c:ptCount val="4"/>
                <c:pt idx="0">
                  <c:v>4.5</c:v>
                </c:pt>
                <c:pt idx="1">
                  <c:v>3.5</c:v>
                </c:pt>
                <c:pt idx="2">
                  <c:v>2.65</c:v>
                </c:pt>
                <c:pt idx="3">
                  <c:v>3.4525000000000001</c:v>
                </c:pt>
              </c:numCache>
            </c:numRef>
          </c:val>
        </c:ser>
        <c:dLbls>
          <c:showLegendKey val="0"/>
          <c:showVal val="0"/>
          <c:showCatName val="0"/>
          <c:showSerName val="0"/>
          <c:showPercent val="0"/>
          <c:showBubbleSize val="0"/>
        </c:dLbls>
        <c:gapWidth val="28"/>
        <c:axId val="65229072"/>
        <c:axId val="324726248"/>
      </c:barChart>
      <c:catAx>
        <c:axId val="65229072"/>
        <c:scaling>
          <c:orientation val="maxMin"/>
        </c:scaling>
        <c:delete val="1"/>
        <c:axPos val="l"/>
        <c:numFmt formatCode="General" sourceLinked="1"/>
        <c:majorTickMark val="none"/>
        <c:minorTickMark val="none"/>
        <c:tickLblPos val="nextTo"/>
        <c:crossAx val="324726248"/>
        <c:crosses val="autoZero"/>
        <c:auto val="1"/>
        <c:lblAlgn val="ctr"/>
        <c:lblOffset val="100"/>
        <c:noMultiLvlLbl val="0"/>
      </c:catAx>
      <c:valAx>
        <c:axId val="324726248"/>
        <c:scaling>
          <c:orientation val="minMax"/>
          <c:max val="5"/>
          <c:min val="0"/>
        </c:scaling>
        <c:delete val="0"/>
        <c:axPos val="t"/>
        <c:majorGridlines>
          <c:spPr>
            <a:ln w="3175" cap="flat" cmpd="sng" algn="ctr">
              <a:solidFill>
                <a:schemeClr val="bg1">
                  <a:lumMod val="75000"/>
                </a:schemeClr>
              </a:solidFill>
              <a:prstDash val="sys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1" u="none" strike="noStrike" kern="1200" baseline="0">
                <a:solidFill>
                  <a:srgbClr val="437087"/>
                </a:solidFill>
                <a:latin typeface="+mn-lt"/>
                <a:ea typeface="+mn-ea"/>
                <a:cs typeface="+mn-cs"/>
              </a:defRPr>
            </a:pPr>
            <a:endParaRPr lang="nl-NL"/>
          </a:p>
        </c:txPr>
        <c:crossAx val="65229072"/>
        <c:crosses val="autoZero"/>
        <c:crossBetween val="between"/>
        <c:majorUnit val="1"/>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268215299845"/>
          <c:y val="6.9084628670120895E-3"/>
          <c:w val="0.69856927807567504"/>
          <c:h val="0.91709844559585496"/>
        </c:manualLayout>
      </c:layout>
      <c:doughnutChart>
        <c:varyColors val="1"/>
        <c:ser>
          <c:idx val="0"/>
          <c:order val="0"/>
          <c:tx>
            <c:strRef>
              <c:f>Results!$F$27</c:f>
              <c:strCache>
                <c:ptCount val="1"/>
                <c:pt idx="0">
                  <c:v>Target</c:v>
                </c:pt>
              </c:strCache>
            </c:strRef>
          </c:tx>
          <c:spPr>
            <a:ln w="57150"/>
          </c:spPr>
          <c:dPt>
            <c:idx val="0"/>
            <c:bubble3D val="0"/>
            <c:spPr>
              <a:pattFill prst="ltDnDiag">
                <a:fgClr>
                  <a:srgbClr val="FFC000"/>
                </a:fgClr>
                <a:bgClr>
                  <a:schemeClr val="bg1"/>
                </a:bgClr>
              </a:pattFill>
              <a:ln w="25400">
                <a:solidFill>
                  <a:schemeClr val="bg1"/>
                </a:solidFill>
              </a:ln>
              <a:effectLst/>
            </c:spPr>
          </c:dPt>
          <c:dPt>
            <c:idx val="1"/>
            <c:bubble3D val="0"/>
            <c:spPr>
              <a:noFill/>
              <a:ln w="25400">
                <a:solidFill>
                  <a:schemeClr val="bg1"/>
                </a:solidFill>
              </a:ln>
              <a:effectLst/>
            </c:spPr>
          </c:dPt>
          <c:val>
            <c:numRef>
              <c:f>Results!$F$28:$F$29</c:f>
              <c:numCache>
                <c:formatCode>General</c:formatCode>
                <c:ptCount val="2"/>
                <c:pt idx="0" formatCode="0.00">
                  <c:v>4</c:v>
                </c:pt>
                <c:pt idx="1">
                  <c:v>1</c:v>
                </c:pt>
              </c:numCache>
            </c:numRef>
          </c:val>
        </c:ser>
        <c:ser>
          <c:idx val="1"/>
          <c:order val="1"/>
          <c:tx>
            <c:strRef>
              <c:f>Results!$G$27</c:f>
              <c:strCache>
                <c:ptCount val="1"/>
                <c:pt idx="0">
                  <c:v>Overall / Max</c:v>
                </c:pt>
              </c:strCache>
            </c:strRef>
          </c:tx>
          <c:dPt>
            <c:idx val="0"/>
            <c:bubble3D val="0"/>
            <c:spPr>
              <a:solidFill>
                <a:srgbClr val="9CCB00"/>
              </a:solidFill>
              <a:ln w="25400">
                <a:solidFill>
                  <a:schemeClr val="lt1"/>
                </a:solidFill>
              </a:ln>
              <a:effectLst/>
            </c:spPr>
          </c:dPt>
          <c:dPt>
            <c:idx val="1"/>
            <c:bubble3D val="0"/>
            <c:spPr>
              <a:solidFill>
                <a:schemeClr val="accent1">
                  <a:lumMod val="20000"/>
                  <a:lumOff val="80000"/>
                  <a:alpha val="99000"/>
                </a:schemeClr>
              </a:solidFill>
              <a:ln w="25400">
                <a:solidFill>
                  <a:schemeClr val="lt1"/>
                </a:solidFill>
              </a:ln>
              <a:effectLst/>
            </c:spPr>
          </c:dPt>
          <c:val>
            <c:numRef>
              <c:f>Results!$G$28:$G$29</c:f>
              <c:numCache>
                <c:formatCode>0.00</c:formatCode>
                <c:ptCount val="2"/>
                <c:pt idx="0">
                  <c:v>3.4525000000000001</c:v>
                </c:pt>
                <c:pt idx="1">
                  <c:v>1.5474999999999999</c:v>
                </c:pt>
              </c:numCache>
            </c:numRef>
          </c:val>
        </c:ser>
        <c:dLbls>
          <c:showLegendKey val="0"/>
          <c:showVal val="0"/>
          <c:showCatName val="0"/>
          <c:showSerName val="0"/>
          <c:showPercent val="0"/>
          <c:showBubbleSize val="0"/>
          <c:showLeaderLines val="1"/>
        </c:dLbls>
        <c:firstSliceAng val="0"/>
        <c:holeSize val="23"/>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picture"/>
            <c:spPr>
              <a:blipFill dpi="0" rotWithShape="1">
                <a:blip xmlns:r="http://schemas.openxmlformats.org/officeDocument/2006/relationships" r:embed="rId1"/>
                <a:srcRect/>
                <a:stretch>
                  <a:fillRect/>
                </a:stretch>
              </a:blipFill>
              <a:ln w="25400">
                <a:noFill/>
              </a:ln>
              <a:effectLst/>
            </c:spPr>
          </c:marker>
          <c:dPt>
            <c:idx val="1"/>
            <c:marker>
              <c:spPr>
                <a:blipFill dpi="0" rotWithShape="1">
                  <a:blip xmlns:r="http://schemas.openxmlformats.org/officeDocument/2006/relationships" r:embed="rId2"/>
                  <a:srcRect/>
                  <a:stretch>
                    <a:fillRect/>
                  </a:stretch>
                </a:blipFill>
                <a:ln w="25400">
                  <a:noFill/>
                </a:ln>
                <a:effectLst/>
              </c:spPr>
            </c:marker>
            <c:bubble3D val="0"/>
          </c:dPt>
          <c:xVal>
            <c:numRef>
              <c:f>Results!$M$40:$N$40</c:f>
              <c:numCache>
                <c:formatCode>0</c:formatCode>
                <c:ptCount val="2"/>
                <c:pt idx="1">
                  <c:v>3</c:v>
                </c:pt>
              </c:numCache>
            </c:numRef>
          </c:xVal>
          <c:yVal>
            <c:numRef>
              <c:f>Results!$M$41:$N$41</c:f>
              <c:numCache>
                <c:formatCode>General</c:formatCode>
                <c:ptCount val="2"/>
                <c:pt idx="1">
                  <c:v>0.5</c:v>
                </c:pt>
              </c:numCache>
            </c:numRef>
          </c:yVal>
          <c:smooth val="0"/>
        </c:ser>
        <c:dLbls>
          <c:showLegendKey val="0"/>
          <c:showVal val="0"/>
          <c:showCatName val="0"/>
          <c:showSerName val="0"/>
          <c:showPercent val="0"/>
          <c:showBubbleSize val="0"/>
        </c:dLbls>
        <c:axId val="324768304"/>
        <c:axId val="324718520"/>
      </c:scatterChart>
      <c:valAx>
        <c:axId val="324768304"/>
        <c:scaling>
          <c:orientation val="minMax"/>
          <c:max val="5.0999999999999996"/>
          <c:min val="0.9"/>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4718520"/>
        <c:crosses val="autoZero"/>
        <c:crossBetween val="midCat"/>
        <c:majorUnit val="1"/>
      </c:valAx>
      <c:valAx>
        <c:axId val="324718520"/>
        <c:scaling>
          <c:orientation val="minMax"/>
          <c:max val="1"/>
        </c:scaling>
        <c:delete val="1"/>
        <c:axPos val="l"/>
        <c:majorGridlines>
          <c:spPr>
            <a:ln w="9525" cap="flat" cmpd="sng" algn="ctr">
              <a:noFill/>
              <a:round/>
            </a:ln>
            <a:effectLst>
              <a:outerShdw blurRad="50800" dist="50800" dir="5400000" algn="ctr" rotWithShape="0">
                <a:schemeClr val="bg1"/>
              </a:outerShdw>
            </a:effectLst>
          </c:spPr>
        </c:majorGridlines>
        <c:numFmt formatCode="General" sourceLinked="1"/>
        <c:majorTickMark val="none"/>
        <c:minorTickMark val="none"/>
        <c:tickLblPos val="nextTo"/>
        <c:crossAx val="324768304"/>
        <c:crosses val="autoZero"/>
        <c:crossBetween val="midCat"/>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608647</xdr:colOff>
      <xdr:row>9</xdr:row>
      <xdr:rowOff>2857</xdr:rowOff>
    </xdr:from>
    <xdr:to>
      <xdr:col>8</xdr:col>
      <xdr:colOff>0</xdr:colOff>
      <xdr:row>19</xdr:row>
      <xdr:rowOff>38101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388144</xdr:colOff>
      <xdr:row>24</xdr:row>
      <xdr:rowOff>182167</xdr:rowOff>
    </xdr:from>
    <xdr:to>
      <xdr:col>2</xdr:col>
      <xdr:colOff>2035968</xdr:colOff>
      <xdr:row>31</xdr:row>
      <xdr:rowOff>113109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91856</xdr:colOff>
      <xdr:row>41</xdr:row>
      <xdr:rowOff>82336</xdr:rowOff>
    </xdr:from>
    <xdr:to>
      <xdr:col>10</xdr:col>
      <xdr:colOff>1255496</xdr:colOff>
      <xdr:row>41</xdr:row>
      <xdr:rowOff>82336</xdr:rowOff>
    </xdr:to>
    <xdr:cxnSp macro="">
      <xdr:nvCxnSpPr>
        <xdr:cNvPr id="4" name="Straight Arrow Connector 3"/>
        <xdr:cNvCxnSpPr/>
      </xdr:nvCxnSpPr>
      <xdr:spPr bwMode="gray">
        <a:xfrm>
          <a:off x="697992" y="7996745"/>
          <a:ext cx="8575822" cy="0"/>
        </a:xfrm>
        <a:prstGeom prst="straightConnector1">
          <a:avLst/>
        </a:prstGeom>
        <a:noFill/>
        <a:ln w="50800" cap="rnd">
          <a:solidFill>
            <a:srgbClr val="1947A3"/>
          </a:solidFill>
          <a:round/>
          <a:headEnd type="none" w="lg" len="lg"/>
          <a:tailEnd type="triangle"/>
        </a:ln>
        <a:effectLst/>
      </xdr:spPr>
    </xdr:cxnSp>
    <xdr:clientData/>
  </xdr:twoCellAnchor>
  <xdr:twoCellAnchor>
    <xdr:from>
      <xdr:col>1</xdr:col>
      <xdr:colOff>277091</xdr:colOff>
      <xdr:row>39</xdr:row>
      <xdr:rowOff>103910</xdr:rowOff>
    </xdr:from>
    <xdr:to>
      <xdr:col>10</xdr:col>
      <xdr:colOff>223309</xdr:colOff>
      <xdr:row>43</xdr:row>
      <xdr:rowOff>173182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190500</xdr:colOff>
      <xdr:row>38</xdr:row>
      <xdr:rowOff>51954</xdr:rowOff>
    </xdr:from>
    <xdr:to>
      <xdr:col>15</xdr:col>
      <xdr:colOff>134699</xdr:colOff>
      <xdr:row>40</xdr:row>
      <xdr:rowOff>34637</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73000" y="7394863"/>
          <a:ext cx="550335" cy="381001"/>
        </a:xfrm>
        <a:prstGeom prst="rect">
          <a:avLst/>
        </a:prstGeom>
      </xdr:spPr>
    </xdr:pic>
    <xdr:clientData/>
  </xdr:twoCellAnchor>
</xdr:wsDr>
</file>

<file path=xl/tables/table1.xml><?xml version="1.0" encoding="utf-8"?>
<table xmlns="http://schemas.openxmlformats.org/spreadsheetml/2006/main" id="6" name="Table6" displayName="Table6" ref="F27:G29" totalsRowShown="0" headerRowDxfId="35" dataDxfId="34">
  <tableColumns count="2">
    <tableColumn id="1" name="Target" dataDxfId="33">
      <calculatedColumnFormula>E8</calculatedColumnFormula>
    </tableColumn>
    <tableColumn id="2" name="Overall / Max" dataDxfId="32"/>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4:E12" totalsRowShown="0" headerRowDxfId="31" dataDxfId="29" headerRowBorderDxfId="30" tableBorderDxfId="28" totalsRowBorderDxfId="27">
  <tableColumns count="4">
    <tableColumn id="1" name="Ref" dataDxfId="26">
      <calculatedColumnFormula>Weighting!A4</calculatedColumnFormula>
    </tableColumn>
    <tableColumn id="2" name="Question" dataDxfId="25">
      <calculatedColumnFormula>Weighting!B4</calculatedColumnFormula>
    </tableColumn>
    <tableColumn id="3" name="Level" dataDxfId="24"/>
    <tableColumn id="4" name="Recommendation" dataDxfId="23"/>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B15:E21" totalsRowShown="0" headerRowDxfId="22" dataDxfId="20" headerRowBorderDxfId="21" tableBorderDxfId="19" totalsRowBorderDxfId="18">
  <tableColumns count="4">
    <tableColumn id="1" name="Ref" dataDxfId="17">
      <calculatedColumnFormula>Weighting!A12</calculatedColumnFormula>
    </tableColumn>
    <tableColumn id="2" name="Question" dataDxfId="16">
      <calculatedColumnFormula>Weighting!B12</calculatedColumnFormula>
    </tableColumn>
    <tableColumn id="3" name="Level" dataDxfId="15">
      <calculatedColumnFormula>Weighting!D12</calculatedColumnFormula>
    </tableColumn>
    <tableColumn id="4" name="Recommendation" dataDxfId="14">
      <calculatedColumnFormula>IF(Weighting!E12=0,"",Weighting!E12)</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 name="Table1" displayName="Table1" ref="B24:E35" totalsRowShown="0" headerRowDxfId="13" headerRowBorderDxfId="12" tableBorderDxfId="11">
  <tableColumns count="4">
    <tableColumn id="1" name="Ref" dataDxfId="10">
      <calculatedColumnFormula>Weighting!A20</calculatedColumnFormula>
    </tableColumn>
    <tableColumn id="2" name="Question" dataDxfId="9">
      <calculatedColumnFormula>Weighting!B20</calculatedColumnFormula>
    </tableColumn>
    <tableColumn id="3" name="Level" dataDxfId="8">
      <calculatedColumnFormula>Weighting!D20</calculatedColumnFormula>
    </tableColumn>
    <tableColumn id="4" name="Recommendation" dataDxfId="7">
      <calculatedColumnFormula>IF(Weighting!E20=0,"",Weighting!E20)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Table3" displayName="Table3" ref="B38:E49" totalsRowShown="0" headerRowDxfId="6" headerRowBorderDxfId="5" tableBorderDxfId="4">
  <tableColumns count="4">
    <tableColumn id="1" name="Ref" dataDxfId="3">
      <calculatedColumnFormula>Weighting!A32</calculatedColumnFormula>
    </tableColumn>
    <tableColumn id="2" name="Question" dataDxfId="2">
      <calculatedColumnFormula>Weighting!B32</calculatedColumnFormula>
    </tableColumn>
    <tableColumn id="3" name="Level" dataDxfId="1">
      <calculatedColumnFormula>Weighting!D32</calculatedColumnFormula>
    </tableColumn>
    <tableColumn id="4" name="Recommendation" dataDxfId="0">
      <calculatedColumnFormula>IF(Weighting!E32=0,"",Weighting!E32)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3:C9"/>
  <sheetViews>
    <sheetView workbookViewId="0">
      <selection activeCell="C21" sqref="C21"/>
    </sheetView>
  </sheetViews>
  <sheetFormatPr defaultRowHeight="15" x14ac:dyDescent="0.25"/>
  <cols>
    <col min="1" max="1" width="9.140625" style="32"/>
    <col min="2" max="2" width="25" style="32" customWidth="1"/>
    <col min="3" max="3" width="72.7109375" style="32" customWidth="1"/>
    <col min="4" max="16384" width="9.140625" style="32"/>
  </cols>
  <sheetData>
    <row r="3" spans="2:3" x14ac:dyDescent="0.25">
      <c r="B3" s="32" t="s">
        <v>174</v>
      </c>
    </row>
    <row r="5" spans="2:3" x14ac:dyDescent="0.25">
      <c r="B5" s="69" t="s">
        <v>166</v>
      </c>
    </row>
    <row r="6" spans="2:3" x14ac:dyDescent="0.25">
      <c r="B6" s="69"/>
    </row>
    <row r="7" spans="2:3" x14ac:dyDescent="0.25">
      <c r="B7" s="69" t="s">
        <v>167</v>
      </c>
      <c r="C7" s="69" t="s">
        <v>168</v>
      </c>
    </row>
    <row r="8" spans="2:3" x14ac:dyDescent="0.25">
      <c r="B8" s="69" t="s">
        <v>169</v>
      </c>
      <c r="C8" s="69" t="s">
        <v>170</v>
      </c>
    </row>
    <row r="9" spans="2:3" x14ac:dyDescent="0.25">
      <c r="B9" s="69" t="s">
        <v>171</v>
      </c>
      <c r="C9" s="69"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O44"/>
  <sheetViews>
    <sheetView workbookViewId="0">
      <selection activeCell="B5" sqref="B5"/>
    </sheetView>
  </sheetViews>
  <sheetFormatPr defaultRowHeight="15" x14ac:dyDescent="0.25"/>
  <cols>
    <col min="1" max="1" width="9.5703125" style="32" customWidth="1"/>
    <col min="2" max="9" width="19.5703125" style="32" customWidth="1"/>
    <col min="10" max="10" width="21" style="32" customWidth="1"/>
    <col min="11" max="38" width="19.5703125" style="32" customWidth="1"/>
    <col min="39" max="39" width="127.7109375" style="32" bestFit="1" customWidth="1"/>
    <col min="40" max="40" width="19.5703125" style="31" customWidth="1"/>
    <col min="41" max="67" width="9.140625" style="31"/>
    <col min="68" max="257" width="9.140625" style="32"/>
    <col min="258" max="296" width="19.5703125" style="32" customWidth="1"/>
    <col min="297" max="513" width="9.140625" style="32"/>
    <col min="514" max="552" width="19.5703125" style="32" customWidth="1"/>
    <col min="553" max="769" width="9.140625" style="32"/>
    <col min="770" max="808" width="19.5703125" style="32" customWidth="1"/>
    <col min="809" max="1025" width="9.140625" style="32"/>
    <col min="1026" max="1064" width="19.5703125" style="32" customWidth="1"/>
    <col min="1065" max="1281" width="9.140625" style="32"/>
    <col min="1282" max="1320" width="19.5703125" style="32" customWidth="1"/>
    <col min="1321" max="1537" width="9.140625" style="32"/>
    <col min="1538" max="1576" width="19.5703125" style="32" customWidth="1"/>
    <col min="1577" max="1793" width="9.140625" style="32"/>
    <col min="1794" max="1832" width="19.5703125" style="32" customWidth="1"/>
    <col min="1833" max="2049" width="9.140625" style="32"/>
    <col min="2050" max="2088" width="19.5703125" style="32" customWidth="1"/>
    <col min="2089" max="2305" width="9.140625" style="32"/>
    <col min="2306" max="2344" width="19.5703125" style="32" customWidth="1"/>
    <col min="2345" max="2561" width="9.140625" style="32"/>
    <col min="2562" max="2600" width="19.5703125" style="32" customWidth="1"/>
    <col min="2601" max="2817" width="9.140625" style="32"/>
    <col min="2818" max="2856" width="19.5703125" style="32" customWidth="1"/>
    <col min="2857" max="3073" width="9.140625" style="32"/>
    <col min="3074" max="3112" width="19.5703125" style="32" customWidth="1"/>
    <col min="3113" max="3329" width="9.140625" style="32"/>
    <col min="3330" max="3368" width="19.5703125" style="32" customWidth="1"/>
    <col min="3369" max="3585" width="9.140625" style="32"/>
    <col min="3586" max="3624" width="19.5703125" style="32" customWidth="1"/>
    <col min="3625" max="3841" width="9.140625" style="32"/>
    <col min="3842" max="3880" width="19.5703125" style="32" customWidth="1"/>
    <col min="3881" max="4097" width="9.140625" style="32"/>
    <col min="4098" max="4136" width="19.5703125" style="32" customWidth="1"/>
    <col min="4137" max="4353" width="9.140625" style="32"/>
    <col min="4354" max="4392" width="19.5703125" style="32" customWidth="1"/>
    <col min="4393" max="4609" width="9.140625" style="32"/>
    <col min="4610" max="4648" width="19.5703125" style="32" customWidth="1"/>
    <col min="4649" max="4865" width="9.140625" style="32"/>
    <col min="4866" max="4904" width="19.5703125" style="32" customWidth="1"/>
    <col min="4905" max="5121" width="9.140625" style="32"/>
    <col min="5122" max="5160" width="19.5703125" style="32" customWidth="1"/>
    <col min="5161" max="5377" width="9.140625" style="32"/>
    <col min="5378" max="5416" width="19.5703125" style="32" customWidth="1"/>
    <col min="5417" max="5633" width="9.140625" style="32"/>
    <col min="5634" max="5672" width="19.5703125" style="32" customWidth="1"/>
    <col min="5673" max="5889" width="9.140625" style="32"/>
    <col min="5890" max="5928" width="19.5703125" style="32" customWidth="1"/>
    <col min="5929" max="6145" width="9.140625" style="32"/>
    <col min="6146" max="6184" width="19.5703125" style="32" customWidth="1"/>
    <col min="6185" max="6401" width="9.140625" style="32"/>
    <col min="6402" max="6440" width="19.5703125" style="32" customWidth="1"/>
    <col min="6441" max="6657" width="9.140625" style="32"/>
    <col min="6658" max="6696" width="19.5703125" style="32" customWidth="1"/>
    <col min="6697" max="6913" width="9.140625" style="32"/>
    <col min="6914" max="6952" width="19.5703125" style="32" customWidth="1"/>
    <col min="6953" max="7169" width="9.140625" style="32"/>
    <col min="7170" max="7208" width="19.5703125" style="32" customWidth="1"/>
    <col min="7209" max="7425" width="9.140625" style="32"/>
    <col min="7426" max="7464" width="19.5703125" style="32" customWidth="1"/>
    <col min="7465" max="7681" width="9.140625" style="32"/>
    <col min="7682" max="7720" width="19.5703125" style="32" customWidth="1"/>
    <col min="7721" max="7937" width="9.140625" style="32"/>
    <col min="7938" max="7976" width="19.5703125" style="32" customWidth="1"/>
    <col min="7977" max="8193" width="9.140625" style="32"/>
    <col min="8194" max="8232" width="19.5703125" style="32" customWidth="1"/>
    <col min="8233" max="8449" width="9.140625" style="32"/>
    <col min="8450" max="8488" width="19.5703125" style="32" customWidth="1"/>
    <col min="8489" max="8705" width="9.140625" style="32"/>
    <col min="8706" max="8744" width="19.5703125" style="32" customWidth="1"/>
    <col min="8745" max="8961" width="9.140625" style="32"/>
    <col min="8962" max="9000" width="19.5703125" style="32" customWidth="1"/>
    <col min="9001" max="9217" width="9.140625" style="32"/>
    <col min="9218" max="9256" width="19.5703125" style="32" customWidth="1"/>
    <col min="9257" max="9473" width="9.140625" style="32"/>
    <col min="9474" max="9512" width="19.5703125" style="32" customWidth="1"/>
    <col min="9513" max="9729" width="9.140625" style="32"/>
    <col min="9730" max="9768" width="19.5703125" style="32" customWidth="1"/>
    <col min="9769" max="9985" width="9.140625" style="32"/>
    <col min="9986" max="10024" width="19.5703125" style="32" customWidth="1"/>
    <col min="10025" max="10241" width="9.140625" style="32"/>
    <col min="10242" max="10280" width="19.5703125" style="32" customWidth="1"/>
    <col min="10281" max="10497" width="9.140625" style="32"/>
    <col min="10498" max="10536" width="19.5703125" style="32" customWidth="1"/>
    <col min="10537" max="10753" width="9.140625" style="32"/>
    <col min="10754" max="10792" width="19.5703125" style="32" customWidth="1"/>
    <col min="10793" max="11009" width="9.140625" style="32"/>
    <col min="11010" max="11048" width="19.5703125" style="32" customWidth="1"/>
    <col min="11049" max="11265" width="9.140625" style="32"/>
    <col min="11266" max="11304" width="19.5703125" style="32" customWidth="1"/>
    <col min="11305" max="11521" width="9.140625" style="32"/>
    <col min="11522" max="11560" width="19.5703125" style="32" customWidth="1"/>
    <col min="11561" max="11777" width="9.140625" style="32"/>
    <col min="11778" max="11816" width="19.5703125" style="32" customWidth="1"/>
    <col min="11817" max="12033" width="9.140625" style="32"/>
    <col min="12034" max="12072" width="19.5703125" style="32" customWidth="1"/>
    <col min="12073" max="12289" width="9.140625" style="32"/>
    <col min="12290" max="12328" width="19.5703125" style="32" customWidth="1"/>
    <col min="12329" max="12545" width="9.140625" style="32"/>
    <col min="12546" max="12584" width="19.5703125" style="32" customWidth="1"/>
    <col min="12585" max="12801" width="9.140625" style="32"/>
    <col min="12802" max="12840" width="19.5703125" style="32" customWidth="1"/>
    <col min="12841" max="13057" width="9.140625" style="32"/>
    <col min="13058" max="13096" width="19.5703125" style="32" customWidth="1"/>
    <col min="13097" max="13313" width="9.140625" style="32"/>
    <col min="13314" max="13352" width="19.5703125" style="32" customWidth="1"/>
    <col min="13353" max="13569" width="9.140625" style="32"/>
    <col min="13570" max="13608" width="19.5703125" style="32" customWidth="1"/>
    <col min="13609" max="13825" width="9.140625" style="32"/>
    <col min="13826" max="13864" width="19.5703125" style="32" customWidth="1"/>
    <col min="13865" max="14081" width="9.140625" style="32"/>
    <col min="14082" max="14120" width="19.5703125" style="32" customWidth="1"/>
    <col min="14121" max="14337" width="9.140625" style="32"/>
    <col min="14338" max="14376" width="19.5703125" style="32" customWidth="1"/>
    <col min="14377" max="14593" width="9.140625" style="32"/>
    <col min="14594" max="14632" width="19.5703125" style="32" customWidth="1"/>
    <col min="14633" max="14849" width="9.140625" style="32"/>
    <col min="14850" max="14888" width="19.5703125" style="32" customWidth="1"/>
    <col min="14889" max="15105" width="9.140625" style="32"/>
    <col min="15106" max="15144" width="19.5703125" style="32" customWidth="1"/>
    <col min="15145" max="15361" width="9.140625" style="32"/>
    <col min="15362" max="15400" width="19.5703125" style="32" customWidth="1"/>
    <col min="15401" max="15617" width="9.140625" style="32"/>
    <col min="15618" max="15656" width="19.5703125" style="32" customWidth="1"/>
    <col min="15657" max="15873" width="9.140625" style="32"/>
    <col min="15874" max="15912" width="19.5703125" style="32" customWidth="1"/>
    <col min="15913" max="16129" width="9.140625" style="32"/>
    <col min="16130" max="16168" width="19.5703125" style="32" customWidth="1"/>
    <col min="16169" max="16384" width="9.140625" style="32"/>
  </cols>
  <sheetData>
    <row r="1" spans="1:39" ht="12.75" customHeight="1" x14ac:dyDescent="0.2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row>
    <row r="2" spans="1:39" ht="12.75" customHeight="1" x14ac:dyDescent="0.25">
      <c r="A2" s="73"/>
      <c r="B2" s="75" t="s">
        <v>197</v>
      </c>
      <c r="C2" s="74"/>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1:39" ht="12.75" customHeight="1" x14ac:dyDescent="0.25">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39" ht="12.75" customHeight="1" x14ac:dyDescent="0.25">
      <c r="A4" s="61" t="s">
        <v>160</v>
      </c>
      <c r="B4" s="61" t="s">
        <v>109</v>
      </c>
      <c r="C4" s="61" t="s">
        <v>110</v>
      </c>
      <c r="D4" s="61" t="s">
        <v>111</v>
      </c>
      <c r="E4" s="61" t="s">
        <v>112</v>
      </c>
      <c r="F4" s="60" t="s">
        <v>51</v>
      </c>
      <c r="G4" s="60" t="s">
        <v>274</v>
      </c>
      <c r="H4" s="60" t="s">
        <v>275</v>
      </c>
      <c r="I4" s="60" t="s">
        <v>54</v>
      </c>
      <c r="J4" s="60" t="s">
        <v>55</v>
      </c>
      <c r="K4" s="60" t="s">
        <v>56</v>
      </c>
      <c r="L4" s="60" t="s">
        <v>276</v>
      </c>
      <c r="M4" s="60" t="s">
        <v>60</v>
      </c>
      <c r="N4" s="60" t="s">
        <v>277</v>
      </c>
      <c r="O4" s="60" t="s">
        <v>278</v>
      </c>
      <c r="P4" s="60" t="s">
        <v>279</v>
      </c>
      <c r="Q4" s="60" t="s">
        <v>280</v>
      </c>
      <c r="R4" s="60" t="s">
        <v>281</v>
      </c>
      <c r="S4" s="60" t="s">
        <v>324</v>
      </c>
      <c r="T4" s="60" t="s">
        <v>282</v>
      </c>
      <c r="U4" s="60" t="s">
        <v>283</v>
      </c>
      <c r="V4" s="60" t="s">
        <v>284</v>
      </c>
      <c r="W4" s="60" t="s">
        <v>285</v>
      </c>
      <c r="X4" s="60" t="s">
        <v>325</v>
      </c>
      <c r="Y4" s="60" t="s">
        <v>75</v>
      </c>
      <c r="Z4" s="60" t="s">
        <v>286</v>
      </c>
      <c r="AA4" s="60" t="s">
        <v>287</v>
      </c>
      <c r="AB4" s="60" t="s">
        <v>288</v>
      </c>
      <c r="AC4" s="60" t="s">
        <v>289</v>
      </c>
      <c r="AD4" s="60" t="s">
        <v>290</v>
      </c>
      <c r="AE4" s="60" t="s">
        <v>291</v>
      </c>
      <c r="AF4" s="60" t="s">
        <v>292</v>
      </c>
      <c r="AG4" s="60" t="s">
        <v>293</v>
      </c>
      <c r="AH4" s="60" t="s">
        <v>294</v>
      </c>
      <c r="AI4" s="60" t="s">
        <v>295</v>
      </c>
      <c r="AJ4" s="60" t="s">
        <v>296</v>
      </c>
      <c r="AK4" s="60" t="s">
        <v>297</v>
      </c>
      <c r="AL4" s="60" t="s">
        <v>298</v>
      </c>
      <c r="AM4" s="60" t="s">
        <v>98</v>
      </c>
    </row>
    <row r="5" spans="1:39" ht="12.75" customHeight="1" x14ac:dyDescent="0.25">
      <c r="A5" s="31">
        <v>1</v>
      </c>
      <c r="B5" s="95" t="s">
        <v>343</v>
      </c>
      <c r="C5" s="95" t="s">
        <v>335</v>
      </c>
      <c r="D5" s="95" t="s">
        <v>343</v>
      </c>
      <c r="E5" s="95" t="s">
        <v>343</v>
      </c>
      <c r="F5" s="95" t="s">
        <v>336</v>
      </c>
      <c r="G5" s="95" t="s">
        <v>337</v>
      </c>
      <c r="H5" s="95" t="s">
        <v>338</v>
      </c>
      <c r="I5" s="95" t="s">
        <v>312</v>
      </c>
      <c r="J5" s="95" t="s">
        <v>339</v>
      </c>
      <c r="K5" s="95" t="s">
        <v>57</v>
      </c>
      <c r="L5" s="95" t="s">
        <v>147</v>
      </c>
      <c r="M5" s="95" t="s">
        <v>22</v>
      </c>
      <c r="N5" s="95" t="s">
        <v>258</v>
      </c>
      <c r="O5" s="95" t="s">
        <v>151</v>
      </c>
      <c r="P5" s="95" t="s">
        <v>340</v>
      </c>
      <c r="Q5" s="95"/>
      <c r="R5" s="95" t="s">
        <v>262</v>
      </c>
      <c r="S5" s="95" t="s">
        <v>341</v>
      </c>
      <c r="T5" s="95" t="s">
        <v>251</v>
      </c>
      <c r="U5" s="95" t="s">
        <v>137</v>
      </c>
      <c r="V5" s="95" t="s">
        <v>252</v>
      </c>
      <c r="W5" s="95" t="s">
        <v>263</v>
      </c>
      <c r="X5" s="95" t="s">
        <v>264</v>
      </c>
      <c r="Y5" s="95" t="s">
        <v>17</v>
      </c>
      <c r="Z5" s="95" t="s">
        <v>182</v>
      </c>
      <c r="AA5" s="95" t="s">
        <v>185</v>
      </c>
      <c r="AB5" s="95" t="s">
        <v>79</v>
      </c>
      <c r="AC5" s="95" t="s">
        <v>81</v>
      </c>
      <c r="AD5" s="95" t="s">
        <v>120</v>
      </c>
      <c r="AE5" s="95" t="s">
        <v>0</v>
      </c>
      <c r="AF5" s="95" t="s">
        <v>163</v>
      </c>
      <c r="AG5" s="95" t="s">
        <v>193</v>
      </c>
      <c r="AH5" s="95" t="s">
        <v>305</v>
      </c>
      <c r="AI5" s="95" t="s">
        <v>307</v>
      </c>
      <c r="AJ5" s="95" t="s">
        <v>93</v>
      </c>
      <c r="AK5" s="95" t="s">
        <v>165</v>
      </c>
      <c r="AL5" s="95" t="s">
        <v>195</v>
      </c>
      <c r="AM5" s="95" t="s">
        <v>342</v>
      </c>
    </row>
    <row r="6" spans="1:39" x14ac:dyDescent="0.25">
      <c r="A6" s="31">
        <v>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row>
    <row r="7" spans="1:39" x14ac:dyDescent="0.25">
      <c r="A7" s="31">
        <v>3</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row>
    <row r="8" spans="1:39" x14ac:dyDescent="0.25">
      <c r="A8" s="31">
        <v>4</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row>
    <row r="9" spans="1:39" x14ac:dyDescent="0.25">
      <c r="A9" s="31">
        <v>5</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row>
    <row r="10" spans="1:39" x14ac:dyDescent="0.25">
      <c r="A10" s="31">
        <v>6</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row>
    <row r="11" spans="1:39" x14ac:dyDescent="0.25">
      <c r="A11" s="31">
        <v>7</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row>
    <row r="12" spans="1:39" x14ac:dyDescent="0.25">
      <c r="A12" s="31">
        <v>8</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row>
    <row r="13" spans="1:39" x14ac:dyDescent="0.25">
      <c r="A13" s="31">
        <v>9</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row>
    <row r="14" spans="1:39" x14ac:dyDescent="0.25">
      <c r="A14" s="31">
        <v>10</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row>
    <row r="15" spans="1:39" x14ac:dyDescent="0.25">
      <c r="A15" s="31">
        <v>11</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row>
    <row r="16" spans="1:39" x14ac:dyDescent="0.25">
      <c r="A16" s="31">
        <v>12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row>
    <row r="17" spans="1:39" x14ac:dyDescent="0.25">
      <c r="A17" s="31">
        <v>13</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row>
    <row r="18" spans="1:39" x14ac:dyDescent="0.25">
      <c r="A18" s="31">
        <v>14</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row>
    <row r="19" spans="1:39" x14ac:dyDescent="0.25">
      <c r="A19" s="31">
        <v>15</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row>
    <row r="20" spans="1:39" x14ac:dyDescent="0.25">
      <c r="A20" s="31">
        <v>16</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row>
    <row r="21" spans="1:39" x14ac:dyDescent="0.25">
      <c r="A21" s="31">
        <v>17</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row>
    <row r="22" spans="1:39" x14ac:dyDescent="0.25">
      <c r="A22" s="31">
        <v>18</v>
      </c>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row>
    <row r="23" spans="1:39" x14ac:dyDescent="0.25">
      <c r="A23" s="31">
        <v>19</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row>
    <row r="24" spans="1:39" x14ac:dyDescent="0.25">
      <c r="A24" s="31">
        <v>20</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row>
    <row r="25" spans="1:39" x14ac:dyDescent="0.25">
      <c r="A25" s="31">
        <v>21</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row>
    <row r="26" spans="1:39" x14ac:dyDescent="0.25">
      <c r="A26" s="31">
        <v>22</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row>
    <row r="27" spans="1:39" x14ac:dyDescent="0.25">
      <c r="A27" s="31">
        <v>23</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row>
    <row r="28" spans="1:39" x14ac:dyDescent="0.25">
      <c r="A28" s="31">
        <v>24</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row>
    <row r="29" spans="1:39" x14ac:dyDescent="0.25">
      <c r="A29" s="31">
        <v>25</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row>
    <row r="30" spans="1:39" x14ac:dyDescent="0.25">
      <c r="A30" s="31">
        <v>26</v>
      </c>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row>
    <row r="31" spans="1:39" x14ac:dyDescent="0.25">
      <c r="A31" s="31">
        <v>27</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row>
    <row r="32" spans="1:39" x14ac:dyDescent="0.25">
      <c r="A32" s="31">
        <v>28</v>
      </c>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row>
    <row r="33" spans="1:39" x14ac:dyDescent="0.25">
      <c r="A33" s="31">
        <v>29</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row>
    <row r="34" spans="1:39" x14ac:dyDescent="0.25">
      <c r="A34" s="31">
        <v>30</v>
      </c>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row>
    <row r="35" spans="1:39" x14ac:dyDescent="0.25">
      <c r="A35" s="31">
        <v>31</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row>
    <row r="36" spans="1:39" x14ac:dyDescent="0.25">
      <c r="A36" s="31">
        <v>32</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row>
    <row r="37" spans="1:39" x14ac:dyDescent="0.25">
      <c r="A37" s="31">
        <v>33</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row>
    <row r="38" spans="1:39" x14ac:dyDescent="0.25">
      <c r="A38" s="31">
        <v>34</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row>
    <row r="39" spans="1:39" x14ac:dyDescent="0.25">
      <c r="A39" s="31">
        <v>35</v>
      </c>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row>
    <row r="40" spans="1:39" x14ac:dyDescent="0.25">
      <c r="A40" s="31">
        <v>36</v>
      </c>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row>
    <row r="41" spans="1:39" x14ac:dyDescent="0.25">
      <c r="A41" s="31">
        <v>37</v>
      </c>
    </row>
    <row r="42" spans="1:39" x14ac:dyDescent="0.25">
      <c r="A42" s="31">
        <v>38</v>
      </c>
    </row>
    <row r="43" spans="1:39" x14ac:dyDescent="0.25">
      <c r="A43" s="31">
        <v>39</v>
      </c>
    </row>
    <row r="44" spans="1:39" x14ac:dyDescent="0.25">
      <c r="A44" s="31">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41"/>
  <sheetViews>
    <sheetView tabSelected="1" zoomScale="55" zoomScaleNormal="55" workbookViewId="0">
      <selection activeCell="J24" sqref="J24"/>
    </sheetView>
  </sheetViews>
  <sheetFormatPr defaultColWidth="9.140625" defaultRowHeight="15" x14ac:dyDescent="0.25"/>
  <cols>
    <col min="1" max="1" width="9.140625" style="32"/>
    <col min="2" max="2" width="5" style="32" customWidth="1"/>
    <col min="3" max="3" width="31.140625" style="32" customWidth="1"/>
    <col min="4" max="5" width="9.140625" style="32"/>
    <col min="6" max="7" width="11" style="32" customWidth="1"/>
    <col min="8" max="9" width="9.140625" style="32"/>
    <col min="10" max="10" width="16.85546875" style="32" customWidth="1"/>
    <col min="11" max="11" width="38.140625" style="32" customWidth="1"/>
    <col min="12" max="16384" width="9.140625" style="32"/>
  </cols>
  <sheetData>
    <row r="2" spans="2:13" x14ac:dyDescent="0.25">
      <c r="B2" s="51" t="s">
        <v>33</v>
      </c>
      <c r="C2" s="52"/>
      <c r="D2" s="52"/>
      <c r="E2" s="52"/>
      <c r="F2" s="52"/>
      <c r="G2" s="52"/>
      <c r="H2" s="52"/>
      <c r="J2" s="49" t="s">
        <v>161</v>
      </c>
      <c r="K2" s="63" t="s">
        <v>343</v>
      </c>
    </row>
    <row r="4" spans="2:13" x14ac:dyDescent="0.25">
      <c r="B4" s="49" t="s">
        <v>34</v>
      </c>
      <c r="C4" s="49" t="s">
        <v>35</v>
      </c>
      <c r="D4" s="50" t="s">
        <v>28</v>
      </c>
      <c r="E4" s="50" t="s">
        <v>36</v>
      </c>
      <c r="G4" s="50" t="s">
        <v>37</v>
      </c>
    </row>
    <row r="5" spans="2:13" x14ac:dyDescent="0.25">
      <c r="B5" s="179" t="s">
        <v>38</v>
      </c>
      <c r="C5" s="179" t="s">
        <v>47</v>
      </c>
      <c r="D5" s="180">
        <f>'Maturity Scoring Matrix'!D9</f>
        <v>0.25</v>
      </c>
      <c r="E5" s="186">
        <f>Weighting!H12</f>
        <v>4.5</v>
      </c>
      <c r="F5" s="182"/>
      <c r="G5" s="183">
        <f>H5/$H$8</f>
        <v>0.25</v>
      </c>
      <c r="H5" s="179">
        <f>IF(ISNUMBER(E5), D5, 0)</f>
        <v>0.25</v>
      </c>
    </row>
    <row r="6" spans="2:13" x14ac:dyDescent="0.25">
      <c r="B6" s="179" t="s">
        <v>50</v>
      </c>
      <c r="C6" s="179" t="s">
        <v>48</v>
      </c>
      <c r="D6" s="184">
        <f>'Maturity Scoring Matrix'!D16</f>
        <v>0.4</v>
      </c>
      <c r="E6" s="186">
        <f>Weighting!H19</f>
        <v>3.5</v>
      </c>
      <c r="F6" s="179"/>
      <c r="G6" s="183">
        <f>H6/$H$8</f>
        <v>0.4</v>
      </c>
      <c r="H6" s="179">
        <f>IF(ISNUMBER(E6), D6, 0)</f>
        <v>0.4</v>
      </c>
    </row>
    <row r="7" spans="2:13" x14ac:dyDescent="0.25">
      <c r="B7" s="179" t="s">
        <v>39</v>
      </c>
      <c r="C7" s="179" t="s">
        <v>49</v>
      </c>
      <c r="D7" s="184">
        <f>'Maturity Scoring Matrix'!D28</f>
        <v>0.35</v>
      </c>
      <c r="E7" s="186">
        <f>Weighting!H31</f>
        <v>2.65</v>
      </c>
      <c r="F7" s="179"/>
      <c r="G7" s="183">
        <f>H7/$H$8</f>
        <v>0.35</v>
      </c>
      <c r="H7" s="179">
        <f>IF(ISNUMBER(E7), D7, 0)</f>
        <v>0.35</v>
      </c>
    </row>
    <row r="8" spans="2:13" x14ac:dyDescent="0.25">
      <c r="B8" s="179"/>
      <c r="C8" s="185" t="s">
        <v>40</v>
      </c>
      <c r="D8" s="184">
        <f>SUM(D5:D7)</f>
        <v>1</v>
      </c>
      <c r="E8" s="181">
        <f>SUMPRODUCT(G5:G7,E5:E7)</f>
        <v>3.4525000000000001</v>
      </c>
      <c r="F8" s="179"/>
      <c r="G8" s="184"/>
      <c r="H8" s="179">
        <f>SUM(H5:H7)</f>
        <v>1</v>
      </c>
    </row>
    <row r="10" spans="2:13" x14ac:dyDescent="0.25">
      <c r="J10" s="191" t="s">
        <v>198</v>
      </c>
      <c r="K10" s="191"/>
      <c r="L10" s="191"/>
      <c r="M10" s="191"/>
    </row>
    <row r="11" spans="2:13" ht="15" customHeight="1" x14ac:dyDescent="0.25">
      <c r="J11" s="192" t="str">
        <f>INDEX(Please_provide_any_further_comments__insights_or_ambitions_you_may_want_to_share_in_respect_to_Interoperability_and_your_public_service,Weighting!G$1)</f>
        <v>This was a test survey for EXEP testing purposes.</v>
      </c>
      <c r="K11" s="192"/>
      <c r="L11" s="192"/>
      <c r="M11" s="192"/>
    </row>
    <row r="12" spans="2:13" x14ac:dyDescent="0.25">
      <c r="J12" s="192"/>
      <c r="K12" s="192"/>
      <c r="L12" s="192"/>
      <c r="M12" s="192"/>
    </row>
    <row r="13" spans="2:13" x14ac:dyDescent="0.25">
      <c r="J13" s="192"/>
      <c r="K13" s="192"/>
      <c r="L13" s="192"/>
      <c r="M13" s="192"/>
    </row>
    <row r="14" spans="2:13" x14ac:dyDescent="0.25">
      <c r="J14" s="192"/>
      <c r="K14" s="192"/>
      <c r="L14" s="192"/>
      <c r="M14" s="192"/>
    </row>
    <row r="15" spans="2:13" x14ac:dyDescent="0.25">
      <c r="J15" s="192"/>
      <c r="K15" s="192"/>
      <c r="L15" s="192"/>
      <c r="M15" s="192"/>
    </row>
    <row r="16" spans="2:13" x14ac:dyDescent="0.25">
      <c r="J16" s="192"/>
      <c r="K16" s="192"/>
      <c r="L16" s="192"/>
      <c r="M16" s="192"/>
    </row>
    <row r="17" spans="5:13" x14ac:dyDescent="0.25">
      <c r="J17" s="192"/>
      <c r="K17" s="192"/>
      <c r="L17" s="192"/>
      <c r="M17" s="192"/>
    </row>
    <row r="18" spans="5:13" x14ac:dyDescent="0.25">
      <c r="J18" s="192"/>
      <c r="K18" s="192"/>
      <c r="L18" s="192"/>
      <c r="M18" s="192"/>
    </row>
    <row r="19" spans="5:13" x14ac:dyDescent="0.25">
      <c r="J19" s="192"/>
      <c r="K19" s="192"/>
      <c r="L19" s="192"/>
      <c r="M19" s="192"/>
    </row>
    <row r="21" spans="5:13" ht="21" x14ac:dyDescent="0.25">
      <c r="E21" s="174" t="s">
        <v>330</v>
      </c>
    </row>
    <row r="26" spans="5:13" x14ac:dyDescent="0.25">
      <c r="F26" s="193" t="s">
        <v>331</v>
      </c>
      <c r="G26" s="193"/>
    </row>
    <row r="27" spans="5:13" ht="15.75" thickBot="1" x14ac:dyDescent="0.3">
      <c r="F27" s="176" t="s">
        <v>334</v>
      </c>
      <c r="G27" s="176" t="s">
        <v>332</v>
      </c>
      <c r="H27" s="177"/>
    </row>
    <row r="28" spans="5:13" ht="15.75" thickBot="1" x14ac:dyDescent="0.3">
      <c r="F28" s="175">
        <v>4</v>
      </c>
      <c r="G28" s="178">
        <f>E8</f>
        <v>3.4525000000000001</v>
      </c>
    </row>
    <row r="29" spans="5:13" x14ac:dyDescent="0.25">
      <c r="F29" s="35">
        <v>1</v>
      </c>
      <c r="G29" s="175">
        <f>5-G28</f>
        <v>1.5474999999999999</v>
      </c>
    </row>
    <row r="38" spans="13:14" ht="15.75" thickBot="1" x14ac:dyDescent="0.3"/>
    <row r="39" spans="13:14" ht="15.75" thickBot="1" x14ac:dyDescent="0.3">
      <c r="M39" s="194" t="s">
        <v>333</v>
      </c>
      <c r="N39" s="195"/>
    </row>
    <row r="40" spans="13:14" x14ac:dyDescent="0.25">
      <c r="M40" s="187"/>
      <c r="N40" s="188">
        <f>ROUNDDOWN(E8,0)</f>
        <v>3</v>
      </c>
    </row>
    <row r="41" spans="13:14" ht="15.75" thickBot="1" x14ac:dyDescent="0.3">
      <c r="M41" s="189"/>
      <c r="N41" s="190">
        <v>0.5</v>
      </c>
    </row>
  </sheetData>
  <mergeCells count="4">
    <mergeCell ref="J10:M10"/>
    <mergeCell ref="J11:M19"/>
    <mergeCell ref="F26:G26"/>
    <mergeCell ref="M39:N39"/>
  </mergeCells>
  <dataValidations count="1">
    <dataValidation type="list" allowBlank="1" showInputMessage="1" showErrorMessage="1" sqref="K2">
      <formula1>Name</formula1>
    </dataValidation>
  </dataValidations>
  <pageMargins left="0.7" right="0.7" top="0.75" bottom="0.75" header="0.3" footer="0.3"/>
  <pageSetup orientation="portrait"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9"/>
  <sheetViews>
    <sheetView topLeftCell="A40" zoomScale="40" zoomScaleNormal="40" workbookViewId="0">
      <selection activeCell="M44" sqref="M44"/>
    </sheetView>
  </sheetViews>
  <sheetFormatPr defaultRowHeight="15" x14ac:dyDescent="0.25"/>
  <cols>
    <col min="1" max="1" width="3.28515625" style="32" customWidth="1"/>
    <col min="2" max="2" width="12.85546875" style="80" customWidth="1"/>
    <col min="3" max="3" width="78.7109375" style="81" customWidth="1"/>
    <col min="4" max="4" width="23" style="32" customWidth="1"/>
    <col min="5" max="5" width="255.85546875" style="79" customWidth="1"/>
    <col min="6" max="16384" width="9.140625" style="32"/>
  </cols>
  <sheetData>
    <row r="1" spans="1:6" ht="13.5" customHeight="1" thickBot="1" x14ac:dyDescent="0.3"/>
    <row r="2" spans="1:6" ht="22.5" customHeight="1" thickTop="1" thickBot="1" x14ac:dyDescent="0.3">
      <c r="B2" s="146" t="s">
        <v>248</v>
      </c>
      <c r="C2" s="147" t="str">
        <f>Results!K2</f>
        <v>Blank</v>
      </c>
      <c r="D2" s="134"/>
      <c r="E2" s="135"/>
    </row>
    <row r="3" spans="1:6" ht="22.5" customHeight="1" thickTop="1" x14ac:dyDescent="0.25">
      <c r="A3" s="118"/>
      <c r="B3" s="127"/>
      <c r="C3" s="145" t="str">
        <f>Weighting!B3</f>
        <v>Service Context</v>
      </c>
      <c r="D3" s="128"/>
      <c r="E3" s="129"/>
    </row>
    <row r="4" spans="1:6" ht="42" customHeight="1" thickBot="1" x14ac:dyDescent="0.3">
      <c r="B4" s="120" t="s">
        <v>108</v>
      </c>
      <c r="C4" s="121" t="s">
        <v>11</v>
      </c>
      <c r="D4" s="122" t="s">
        <v>13</v>
      </c>
      <c r="E4" s="123" t="s">
        <v>200</v>
      </c>
    </row>
    <row r="5" spans="1:6" ht="42" customHeight="1" thickTop="1" thickBot="1" x14ac:dyDescent="0.3">
      <c r="B5" s="162" t="str">
        <f>Weighting!A4</f>
        <v>A.1</v>
      </c>
      <c r="C5" s="156" t="str">
        <f>Weighting!B4</f>
        <v>A.1 Name</v>
      </c>
      <c r="D5" s="157"/>
      <c r="E5" s="158"/>
    </row>
    <row r="6" spans="1:6" ht="42" customHeight="1" thickTop="1" thickBot="1" x14ac:dyDescent="0.3">
      <c r="B6" s="162" t="str">
        <f>Weighting!A5</f>
        <v>A.1</v>
      </c>
      <c r="C6" s="156" t="str">
        <f>Weighting!B5</f>
        <v>A.1 Organisation</v>
      </c>
      <c r="D6" s="157"/>
      <c r="E6" s="158"/>
    </row>
    <row r="7" spans="1:6" ht="42" customHeight="1" thickTop="1" thickBot="1" x14ac:dyDescent="0.3">
      <c r="B7" s="162" t="str">
        <f>Weighting!A6</f>
        <v>A.1</v>
      </c>
      <c r="C7" s="156" t="str">
        <f>Weighting!B6</f>
        <v>A.1 Email</v>
      </c>
      <c r="D7" s="157"/>
      <c r="E7" s="158"/>
    </row>
    <row r="8" spans="1:6" ht="42" customHeight="1" thickTop="1" thickBot="1" x14ac:dyDescent="0.3">
      <c r="B8" s="162" t="str">
        <f>Weighting!A7</f>
        <v>A.1</v>
      </c>
      <c r="C8" s="156" t="str">
        <f>Weighting!B7</f>
        <v>A.1 Telephone Number</v>
      </c>
      <c r="D8" s="157"/>
      <c r="E8" s="158"/>
    </row>
    <row r="9" spans="1:6" ht="178.5" customHeight="1" thickTop="1" thickBot="1" x14ac:dyDescent="0.3">
      <c r="B9" s="162" t="str">
        <f>Weighting!A8</f>
        <v>A.2</v>
      </c>
      <c r="C9" s="156" t="str">
        <f>Weighting!B8</f>
        <v>A.2 A public service is a service rendered in the public interest. What is the public service you provide to end users (either citizens, businesses or other public administrations)?  Please note that all further questions in this survey must be applied to this (single) public service only</v>
      </c>
      <c r="D9" s="157"/>
      <c r="E9" s="158"/>
    </row>
    <row r="10" spans="1:6" ht="105" customHeight="1" thickTop="1" thickBot="1" x14ac:dyDescent="0.3">
      <c r="B10" s="162" t="str">
        <f>Weighting!A9</f>
        <v>A.3</v>
      </c>
      <c r="C10" s="156" t="str">
        <f>Weighting!B9</f>
        <v>A.3 What is the primary end user group to which your public service is delivered?</v>
      </c>
      <c r="D10" s="157"/>
      <c r="E10" s="158"/>
    </row>
    <row r="11" spans="1:6" ht="105" customHeight="1" thickTop="1" thickBot="1" x14ac:dyDescent="0.3">
      <c r="B11" s="162" t="str">
        <f>Weighting!A10</f>
        <v>A.4</v>
      </c>
      <c r="C11" s="156" t="str">
        <f>Weighting!B10</f>
        <v>A.4 Which public administration is responsible for providing the public service?</v>
      </c>
      <c r="D11" s="157"/>
      <c r="E11" s="158"/>
    </row>
    <row r="12" spans="1:6" ht="105" customHeight="1" thickTop="1" thickBot="1" x14ac:dyDescent="0.3">
      <c r="B12" s="163" t="str">
        <f>Weighting!A11</f>
        <v>A.5</v>
      </c>
      <c r="C12" s="159" t="str">
        <f>Weighting!B11</f>
        <v>A.5 At what administrative level is the public service being delivered? (multiple answers are possible)</v>
      </c>
      <c r="D12" s="160"/>
      <c r="E12" s="161"/>
    </row>
    <row r="13" spans="1:6" ht="15.75" thickBot="1" x14ac:dyDescent="0.3">
      <c r="B13" s="130"/>
      <c r="C13" s="131"/>
      <c r="D13" s="132"/>
      <c r="E13" s="133"/>
      <c r="F13" s="119"/>
    </row>
    <row r="14" spans="1:6" ht="23.25" customHeight="1" x14ac:dyDescent="0.25">
      <c r="A14" s="118"/>
      <c r="B14" s="124"/>
      <c r="C14" s="144" t="str">
        <f>Weighting!B12</f>
        <v>Service Delivery</v>
      </c>
      <c r="D14" s="125"/>
      <c r="E14" s="126"/>
    </row>
    <row r="15" spans="1:6" ht="42.75" customHeight="1" thickBot="1" x14ac:dyDescent="0.3">
      <c r="B15" s="148" t="s">
        <v>108</v>
      </c>
      <c r="C15" s="149" t="s">
        <v>11</v>
      </c>
      <c r="D15" s="150" t="s">
        <v>13</v>
      </c>
      <c r="E15" s="151" t="s">
        <v>200</v>
      </c>
    </row>
    <row r="16" spans="1:6" ht="198" customHeight="1" thickTop="1" thickBot="1" x14ac:dyDescent="0.3">
      <c r="B16" s="162" t="str">
        <f>Weighting!A13</f>
        <v>B.1</v>
      </c>
      <c r="C16" s="156" t="str">
        <f>Weighting!B13</f>
        <v>B.1 Through which delivery channels can the public service be accessed by the end user? (multiple answers are possible)</v>
      </c>
      <c r="D16" s="157">
        <f>Weighting!D13</f>
        <v>0</v>
      </c>
      <c r="E16" s="158"/>
    </row>
    <row r="17" spans="2:5" ht="198" customHeight="1" thickTop="1" thickBot="1" x14ac:dyDescent="0.3">
      <c r="B17" s="162" t="str">
        <f>Weighting!A14</f>
        <v>B.2</v>
      </c>
      <c r="C17" s="156" t="str">
        <f>Weighting!B14</f>
        <v>B.2 Can the public service be accessed using multiple devices, platforms or browsers?  Example of devices: PC; Tablet; Mobile Phone; Platforms: Windows OS; Mac OS; Mobile OS; Browsers: Internet Explorer, Google Chrome; Firefox; Opera</v>
      </c>
      <c r="D17" s="157">
        <f>Weighting!D14</f>
        <v>5</v>
      </c>
      <c r="E17" s="158" t="str">
        <f>IF(Weighting!E14=0,"",Weighting!E14)</f>
        <v/>
      </c>
    </row>
    <row r="18" spans="2:5" ht="198" customHeight="1" thickTop="1" thickBot="1" x14ac:dyDescent="0.3">
      <c r="B18" s="162" t="str">
        <f>Weighting!A15</f>
        <v>B.3</v>
      </c>
      <c r="C18" s="156" t="str">
        <f>Weighting!B15</f>
        <v>B.3 Does the public service use pre-filling of forms?</v>
      </c>
      <c r="D18" s="157">
        <f>Weighting!D15</f>
        <v>5</v>
      </c>
      <c r="E18" s="158" t="str">
        <f>IF(Weighting!E15=0,"",Weighting!E15)</f>
        <v/>
      </c>
    </row>
    <row r="19" spans="2:5" ht="198" customHeight="1" thickTop="1" thickBot="1" x14ac:dyDescent="0.3">
      <c r="B19" s="162" t="str">
        <f>Weighting!A16</f>
        <v>B.4</v>
      </c>
      <c r="C19" s="156" t="str">
        <f>Weighting!B16</f>
        <v>B.4 To what extent is multilingualism supported?</v>
      </c>
      <c r="D19" s="157">
        <f>Weighting!D16</f>
        <v>1</v>
      </c>
      <c r="E19" s="158" t="str">
        <f>IF(Weighting!E16=0,"",Weighting!E16)</f>
        <v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v>
      </c>
    </row>
    <row r="20" spans="2:5" ht="198" customHeight="1" thickTop="1" thickBot="1" x14ac:dyDescent="0.3">
      <c r="B20" s="162" t="str">
        <f>Weighting!A17</f>
        <v>B.5</v>
      </c>
      <c r="C20" s="156" t="str">
        <f>Weighting!B17</f>
        <v>B.5 Does your public service promote the usage of its own or other (public) services through linking to/interlinking with other web sites?</v>
      </c>
      <c r="D20" s="157">
        <f>Weighting!D17</f>
        <v>5</v>
      </c>
      <c r="E20" s="158" t="str">
        <f>IF(Weighting!E17=0,"",Weighting!E17)</f>
        <v/>
      </c>
    </row>
    <row r="21" spans="2:5" ht="198" customHeight="1" thickTop="1" x14ac:dyDescent="0.25">
      <c r="B21" s="163" t="str">
        <f>Weighting!A18</f>
        <v>B.6</v>
      </c>
      <c r="C21" s="159" t="str">
        <f>Weighting!B18</f>
        <v>B.6 Is your public service delivered part of a Service Catalogue?</v>
      </c>
      <c r="D21" s="160">
        <f>Weighting!D18</f>
        <v>3</v>
      </c>
      <c r="E21" s="161" t="str">
        <f>IF(Weighting!E18=0,"",Weighting!E18)</f>
        <v xml:space="preserve">Currently, there is no Service Catalogue available for registering public services. You are encouraged to work together with other public administrations to start an initiative on this area. </v>
      </c>
    </row>
    <row r="22" spans="2:5" ht="80.25" customHeight="1" x14ac:dyDescent="0.25">
      <c r="B22" s="32"/>
      <c r="C22" s="32"/>
      <c r="E22" s="32"/>
    </row>
    <row r="23" spans="2:5" ht="23.25" customHeight="1" x14ac:dyDescent="0.25">
      <c r="B23" s="136"/>
      <c r="C23" s="137" t="str">
        <f>Weighting!B19</f>
        <v>Service Consumption</v>
      </c>
      <c r="D23" s="138"/>
      <c r="E23" s="139"/>
    </row>
    <row r="24" spans="2:5" ht="50.25" customHeight="1" thickBot="1" x14ac:dyDescent="0.3">
      <c r="B24" s="152" t="s">
        <v>108</v>
      </c>
      <c r="C24" s="153" t="s">
        <v>11</v>
      </c>
      <c r="D24" s="154" t="s">
        <v>13</v>
      </c>
      <c r="E24" s="155" t="s">
        <v>200</v>
      </c>
    </row>
    <row r="25" spans="2:5" ht="155.25" customHeight="1" thickTop="1" thickBot="1" x14ac:dyDescent="0.3">
      <c r="B25" s="162" t="str">
        <f>Weighting!A20</f>
        <v>C.1 </v>
      </c>
      <c r="C25" s="156" t="str">
        <f>Weighting!B20</f>
        <v>C.1 Please list the services which your public service has to consume in order to work. Firstly: Please indicate which of the below generic services are required (note that this is an indicative list)</v>
      </c>
      <c r="D25" s="157">
        <f>Weighting!D20</f>
        <v>0</v>
      </c>
      <c r="E25" s="158"/>
    </row>
    <row r="26" spans="2:5" ht="127.5" customHeight="1" thickTop="1" thickBot="1" x14ac:dyDescent="0.3">
      <c r="B26" s="162" t="str">
        <f>Weighting!A21</f>
        <v>C.2 </v>
      </c>
      <c r="C26" s="156" t="str">
        <f>Weighting!B21</f>
        <v>C.2 How do you currently consume the services (manually versus digitally)?</v>
      </c>
      <c r="D26" s="157">
        <f>Weighting!D21</f>
        <v>5</v>
      </c>
      <c r="E26" s="158" t="str">
        <f>IF(Weighting!E21=0,"",Weighting!E21)</f>
        <v/>
      </c>
    </row>
    <row r="27" spans="2:5" ht="55.5" customHeight="1" thickTop="1" thickBot="1" x14ac:dyDescent="0.3">
      <c r="B27" s="162" t="str">
        <f>Weighting!A22</f>
        <v>C.3</v>
      </c>
      <c r="C27" s="156" t="str">
        <f>Weighting!B22</f>
        <v xml:space="preserve">C.3 Does the public service reuse or self-produce consumed services?  </v>
      </c>
      <c r="D27" s="157">
        <f>Weighting!D22</f>
        <v>0</v>
      </c>
      <c r="E27" s="158" t="str">
        <f>IF(Weighting!E22=0,"",Weighting!E22)</f>
        <v/>
      </c>
    </row>
    <row r="28" spans="2:5" ht="152.25" customHeight="1" thickTop="1" thickBot="1" x14ac:dyDescent="0.3">
      <c r="B28" s="162" t="str">
        <f>Weighting!A23</f>
        <v xml:space="preserve">C.4 </v>
      </c>
      <c r="C28" s="156" t="str">
        <f>Weighting!B23</f>
        <v>C.4 What is the processing mode of the consumed services?</v>
      </c>
      <c r="D28" s="157">
        <f>Weighting!D23</f>
        <v>5</v>
      </c>
      <c r="E28" s="158" t="str">
        <f>IF(Weighting!E23=0,"",Weighting!E23)</f>
        <v/>
      </c>
    </row>
    <row r="29" spans="2:5" ht="81.75" customHeight="1" thickTop="1" thickBot="1" x14ac:dyDescent="0.3">
      <c r="B29" s="162" t="str">
        <f>Weighting!A24</f>
        <v>C.5</v>
      </c>
      <c r="C29" s="156" t="str">
        <f>Weighting!B24</f>
        <v>C.5 What is the typical interaction mode with the consumed services?</v>
      </c>
      <c r="D29" s="157">
        <f>Weighting!D24</f>
        <v>5</v>
      </c>
      <c r="E29" s="158" t="str">
        <f>IF(Weighting!E24=0,"",Weighting!E24)</f>
        <v/>
      </c>
    </row>
    <row r="30" spans="2:5" ht="188.25" customHeight="1" thickTop="1" thickBot="1" x14ac:dyDescent="0.3">
      <c r="B30" s="163" t="str">
        <f>Weighting!A25</f>
        <v xml:space="preserve">C.6 </v>
      </c>
      <c r="C30" s="159" t="str">
        <f>Weighting!B25</f>
        <v>C.6 What type of protocol specifications are being used for exchanging structured information? The protocol specifies the dialog not the content of the messages. The content of the messages is part of the next question</v>
      </c>
      <c r="D30" s="160">
        <f>Weighting!D25</f>
        <v>5</v>
      </c>
      <c r="E30" s="161" t="str">
        <f>IF(Weighting!E25=0,"",Weighting!E25)</f>
        <v/>
      </c>
    </row>
    <row r="31" spans="2:5" ht="82.5" customHeight="1" thickTop="1" thickBot="1" x14ac:dyDescent="0.3">
      <c r="B31" s="162" t="str">
        <f>Weighting!A26</f>
        <v>C.7</v>
      </c>
      <c r="C31" s="156" t="str">
        <f>Weighting!B26</f>
        <v>C.7 Are services typically consumed via an existing network infrastructure or a dedicated, private network?</v>
      </c>
      <c r="D31" s="157">
        <f>Weighting!D26</f>
        <v>5</v>
      </c>
      <c r="E31" s="158" t="str">
        <f>IF(Weighting!E26=0,"",Weighting!E26)</f>
        <v/>
      </c>
    </row>
    <row r="32" spans="2:5" ht="104.25" customHeight="1" thickTop="1" thickBot="1" x14ac:dyDescent="0.3">
      <c r="B32" s="162" t="str">
        <f>Weighting!A27</f>
        <v>C.8</v>
      </c>
      <c r="C32" s="156" t="str">
        <f>Weighting!B27</f>
        <v>C.8 To what extent are semantic standards are used for data modelling?</v>
      </c>
      <c r="D32" s="157">
        <f>Weighting!D27</f>
        <v>5</v>
      </c>
      <c r="E32" s="158" t="str">
        <f>IF(Weighting!E27=0,"",Weighting!E27)</f>
        <v/>
      </c>
    </row>
    <row r="33" spans="2:7" ht="141.75" customHeight="1" thickTop="1" thickBot="1" x14ac:dyDescent="0.3">
      <c r="B33" s="162" t="str">
        <f>Weighting!A28</f>
        <v>C.9</v>
      </c>
      <c r="C33" s="156" t="str">
        <f>Weighting!B28</f>
        <v>C.9 Received information may be inconsistent with internal information. Initiated transactions may lead to an unexpected response for example. How are such exceptions typically resolved?</v>
      </c>
      <c r="D33" s="157">
        <f>Weighting!D28</f>
        <v>5</v>
      </c>
      <c r="E33" s="158" t="str">
        <f>IF(Weighting!E28=0,"",Weighting!E28)</f>
        <v/>
      </c>
    </row>
    <row r="34" spans="2:7" ht="129" customHeight="1" thickTop="1" thickBot="1" x14ac:dyDescent="0.3">
      <c r="B34" s="162" t="str">
        <f>Weighting!A29</f>
        <v>C.10</v>
      </c>
      <c r="C34" s="156" t="str">
        <f>Weighting!B29</f>
        <v>C.10 Has the public service followed certification procedures before making use of the consumed services?</v>
      </c>
      <c r="D34" s="157">
        <f>Weighting!D29</f>
        <v>3</v>
      </c>
      <c r="E34" s="158" t="str">
        <f>IF(Weighting!E29=0,"",Weighting!E29)</f>
        <v>You are currently consuming the service without certification as no certification procedure has been put into place by the providing organisation. This creates the risk of interconnections not working properly. Multiple aspects such as security, governance, technological and semantic interoperability and availability risk being overlooked. Clarify the need for proper certification with the service provider. Encourage certification, both of your services with other services and vice versa. Reflect on peers’ certification policy and best practices.</v>
      </c>
    </row>
    <row r="35" spans="2:7" ht="129" customHeight="1" thickTop="1" x14ac:dyDescent="0.25">
      <c r="B35" s="163" t="str">
        <f>Weighting!A30</f>
        <v>C.11</v>
      </c>
      <c r="C35" s="159" t="str">
        <f>Weighting!B30</f>
        <v>C.11 Has the public service been involved in establishing the specifications of the consumed services?</v>
      </c>
      <c r="D35" s="160">
        <f>Weighting!D30</f>
        <v>2</v>
      </c>
      <c r="E35" s="161" t="str">
        <f>IF(Weighting!E30=0,"",Weighting!E30)</f>
        <v>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v>
      </c>
    </row>
    <row r="36" spans="2:7" ht="23.25" customHeight="1" thickBot="1" x14ac:dyDescent="0.3">
      <c r="B36" s="140"/>
      <c r="C36" s="141"/>
      <c r="D36" s="142"/>
      <c r="E36" s="143"/>
    </row>
    <row r="37" spans="2:7" ht="26.25" customHeight="1" thickTop="1" thickBot="1" x14ac:dyDescent="0.3">
      <c r="B37" s="164"/>
      <c r="C37" s="165" t="str">
        <f>Weighting!B31</f>
        <v>Service Management</v>
      </c>
      <c r="D37" s="166"/>
      <c r="E37" s="167"/>
    </row>
    <row r="38" spans="2:7" ht="50.25" customHeight="1" thickTop="1" thickBot="1" x14ac:dyDescent="0.3">
      <c r="B38" s="152" t="s">
        <v>108</v>
      </c>
      <c r="C38" s="153" t="s">
        <v>11</v>
      </c>
      <c r="D38" s="154" t="s">
        <v>13</v>
      </c>
      <c r="E38" s="155" t="s">
        <v>200</v>
      </c>
      <c r="F38" s="172"/>
      <c r="G38" s="173"/>
    </row>
    <row r="39" spans="2:7" ht="129" thickTop="1" thickBot="1" x14ac:dyDescent="0.3">
      <c r="B39" s="168" t="str">
        <f>Weighting!A32</f>
        <v>D.1</v>
      </c>
      <c r="C39" s="169" t="str">
        <f>Weighting!B32</f>
        <v>D.1 Has the public service been evaluated in terms of its cost and benefits before deciding on whether/how it should be implemented (e.g. through conducting an ex ante Business Case)?</v>
      </c>
      <c r="D39" s="170">
        <f>Weighting!D32</f>
        <v>3</v>
      </c>
      <c r="E39" s="171" t="str">
        <f>IF(Weighting!E32=0,"",Weighting!E32)</f>
        <v>Currently, cost and benefits are detailed based on a common business case approach. However, your public service could further improve the decision-making process by analysing multiple alternative scenarios and their impact on the interoperability of the public service and related cost and benefits.</v>
      </c>
    </row>
    <row r="40" spans="2:7" ht="115.5" customHeight="1" thickTop="1" thickBot="1" x14ac:dyDescent="0.3">
      <c r="B40" s="162" t="str">
        <f>Weighting!A33</f>
        <v>D.2</v>
      </c>
      <c r="C40" s="156" t="str">
        <f>Weighting!B33</f>
        <v>D.2 Does your public service provide services towards the external environment for reuse?</v>
      </c>
      <c r="D40" s="157">
        <f>Weighting!D33</f>
        <v>1</v>
      </c>
      <c r="E40" s="158" t="str">
        <f>IF(Weighting!E33=0,"",Weighting!E33)</f>
        <v>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v>
      </c>
    </row>
    <row r="41" spans="2:7" ht="78" thickTop="1" thickBot="1" x14ac:dyDescent="0.3">
      <c r="B41" s="162" t="str">
        <f>Weighting!A34</f>
        <v>D.3</v>
      </c>
      <c r="C41" s="156" t="str">
        <f>Weighting!B34</f>
        <v>D.3 Has standardization been a procurement criterion when procuring the service's components?</v>
      </c>
      <c r="D41" s="157">
        <f>Weighting!D34</f>
        <v>5</v>
      </c>
      <c r="E41" s="158" t="str">
        <f>IF(Weighting!E34=0,"",Weighting!E34)</f>
        <v/>
      </c>
    </row>
    <row r="42" spans="2:7" ht="196.5" customHeight="1" thickTop="1" thickBot="1" x14ac:dyDescent="0.3">
      <c r="B42" s="162" t="str">
        <f>Weighting!A35</f>
        <v>D.4</v>
      </c>
      <c r="C42" s="156" t="str">
        <f>Weighting!B35</f>
        <v>D.4 Does the public service feature a central point of control for choreography of externally consumed and provided services? The central point of control keeps track of all related information regarding the status of all individual cases currently active in the public service.</v>
      </c>
      <c r="D42" s="157">
        <f>Weighting!D35</f>
        <v>5</v>
      </c>
      <c r="E42" s="158" t="str">
        <f>IF(Weighting!E35=0,"",Weighting!E35)</f>
        <v/>
      </c>
    </row>
    <row r="43" spans="2:7" ht="96" customHeight="1" thickTop="1" thickBot="1" x14ac:dyDescent="0.3">
      <c r="B43" s="162" t="str">
        <f>Weighting!A36</f>
        <v>D.5</v>
      </c>
      <c r="C43" s="156" t="str">
        <f>Weighting!B36</f>
        <v>D.5 To what extent is the choreography automated?</v>
      </c>
      <c r="D43" s="157">
        <f>Weighting!D36</f>
        <v>1</v>
      </c>
      <c r="E43" s="158" t="str">
        <f>IF(Weighting!E36=0,"",Weighting!E36)</f>
        <v>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v>
      </c>
    </row>
    <row r="44" spans="2:7" ht="84.75" customHeight="1" thickTop="1" thickBot="1" x14ac:dyDescent="0.3">
      <c r="B44" s="163" t="str">
        <f>Weighting!A37</f>
        <v>D.6</v>
      </c>
      <c r="C44" s="159" t="str">
        <f>Weighting!B37</f>
        <v>D.6 Does the service share status information on the cases handled with external services?</v>
      </c>
      <c r="D44" s="160">
        <f>Weighting!D37</f>
        <v>1</v>
      </c>
      <c r="E44" s="161" t="str">
        <f>IF(Weighting!E37=0,"",Weighting!E37)</f>
        <v>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v>
      </c>
    </row>
    <row r="45" spans="2:7" ht="180" thickTop="1" thickBot="1" x14ac:dyDescent="0.3">
      <c r="B45" s="162" t="str">
        <f>Weighting!A38</f>
        <v>D.7</v>
      </c>
      <c r="C45" s="156" t="str">
        <f>Weighting!B38</f>
        <v>D.7 Does the service establish business process definitions (to describe the source and target processes of the exchange) and/or business process control rules (e.g. rules for process control, validation, quality control, tracking and tracing) jointly with the orchestrated services?</v>
      </c>
      <c r="D45" s="157">
        <f>Weighting!D38</f>
        <v>1</v>
      </c>
      <c r="E45" s="158" t="str">
        <f>IF(Weighting!E38=0,"",Weighting!E38)</f>
        <v>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v>
      </c>
    </row>
    <row r="46" spans="2:7" ht="78" thickTop="1" thickBot="1" x14ac:dyDescent="0.3">
      <c r="B46" s="162" t="str">
        <f>Weighting!A39</f>
        <v>D.8</v>
      </c>
      <c r="C46" s="156" t="str">
        <f>Weighting!B39</f>
        <v>D.8 To what extent are Business Process Management standards applied to the orchestration of the service?</v>
      </c>
      <c r="D46" s="157">
        <f>Weighting!D39</f>
        <v>1</v>
      </c>
      <c r="E46" s="158" t="str">
        <f>IF(Weighting!E39=0,"",Weighting!E39)</f>
        <v>Modelling business processes ad hoc is likely to burden your organisation and decreases transparency with collaboration partners. Start modelling business processes more coherently, applying commonly used/accepted standards where possible.</v>
      </c>
    </row>
    <row r="47" spans="2:7" ht="103.5" thickTop="1" thickBot="1" x14ac:dyDescent="0.3">
      <c r="B47" s="162" t="str">
        <f>Weighting!A40</f>
        <v>D.9</v>
      </c>
      <c r="C47" s="156" t="str">
        <f>Weighting!B40</f>
        <v>D.9 Has the Public Service considered an architecture framework in its design (EU, national level, international (open) standard)?</v>
      </c>
      <c r="D47" s="157">
        <f>Weighting!D40</f>
        <v>4</v>
      </c>
      <c r="E47" s="158" t="str">
        <f>IF(Weighting!E40=0,"",Weighting!E40)</f>
        <v>Although you use one or more relevant frameworks, there is no process of independent audits to ensure compliance towards these frameworks. Consider setting up a yearly process for conducting these audits by an independent authority.</v>
      </c>
    </row>
    <row r="48" spans="2:7" ht="103.5" thickTop="1" thickBot="1" x14ac:dyDescent="0.3">
      <c r="B48" s="162" t="str">
        <f>Weighting!A41</f>
        <v>D.10</v>
      </c>
      <c r="C48" s="156" t="str">
        <f>Weighting!B41</f>
        <v>D.10 Has the service’s architecture been designed in a way that it is flexible for future upgrades and/or interconnections with other services?</v>
      </c>
      <c r="D48" s="157">
        <f>Weighting!D41</f>
        <v>5</v>
      </c>
      <c r="E48" s="158" t="str">
        <f>IF(Weighting!E41=0,"",Weighting!E41)</f>
        <v/>
      </c>
    </row>
    <row r="49" spans="2:5" ht="144.75" customHeight="1" thickTop="1" x14ac:dyDescent="0.25">
      <c r="B49" s="163" t="str">
        <f>Weighting!A42</f>
        <v>D.11</v>
      </c>
      <c r="C49" s="159" t="str">
        <f>Weighting!B42</f>
        <v>D.11 Has the public service established an (open) specification process in which administrations and businesses can participate?</v>
      </c>
      <c r="D49" s="160">
        <f>Weighting!D42</f>
        <v>4</v>
      </c>
      <c r="E49" s="161" t="str">
        <f>IF(Weighting!E42=0,"",Weighting!E42)</f>
        <v>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v>
      </c>
    </row>
  </sheetData>
  <pageMargins left="0.7" right="0.7" top="0.75" bottom="0.75" header="0.3" footer="0.3"/>
  <pageSetup paperSize="9" orientation="portrait" verticalDpi="0" r:id="rId1"/>
  <ignoredErrors>
    <ignoredError sqref="B16 A18:B21 C21 C17 C16 C18:C20 D16:D21 E17:E21"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K39"/>
  <sheetViews>
    <sheetView zoomScale="70" zoomScaleNormal="70" workbookViewId="0">
      <selection activeCell="I23" sqref="I23"/>
    </sheetView>
  </sheetViews>
  <sheetFormatPr defaultRowHeight="15" x14ac:dyDescent="0.25"/>
  <cols>
    <col min="1" max="1" width="9.140625" style="32"/>
    <col min="2" max="2" width="18.140625" style="32" customWidth="1"/>
    <col min="3" max="4" width="14.42578125" style="35" customWidth="1"/>
    <col min="5" max="5" width="3.28515625" style="32" customWidth="1"/>
    <col min="6" max="6" width="15.5703125" style="37" customWidth="1"/>
    <col min="7" max="7" width="18.85546875" style="37" customWidth="1"/>
    <col min="8" max="8" width="17.85546875" style="37" customWidth="1"/>
    <col min="9" max="9" width="18.7109375" style="37" customWidth="1"/>
    <col min="10" max="10" width="20" style="37" customWidth="1"/>
    <col min="11" max="16384" width="9.140625" style="32"/>
  </cols>
  <sheetData>
    <row r="2" spans="2:11" x14ac:dyDescent="0.25">
      <c r="B2" s="3" t="s">
        <v>11</v>
      </c>
      <c r="C2" s="4" t="s">
        <v>28</v>
      </c>
      <c r="D2" s="5" t="s">
        <v>99</v>
      </c>
      <c r="E2" s="1"/>
      <c r="F2" s="26" t="s">
        <v>154</v>
      </c>
      <c r="G2" s="27" t="s">
        <v>155</v>
      </c>
      <c r="H2" s="28" t="s">
        <v>156</v>
      </c>
      <c r="I2" s="29" t="s">
        <v>157</v>
      </c>
      <c r="J2" s="30" t="s">
        <v>158</v>
      </c>
      <c r="K2" s="35"/>
    </row>
    <row r="3" spans="2:11" x14ac:dyDescent="0.25">
      <c r="B3" s="6" t="s">
        <v>100</v>
      </c>
      <c r="C3" s="7">
        <f>SUM(C4:C8)</f>
        <v>0</v>
      </c>
      <c r="D3" s="7">
        <v>0</v>
      </c>
      <c r="F3" s="199"/>
      <c r="G3" s="200"/>
      <c r="H3" s="200"/>
      <c r="I3" s="200"/>
      <c r="J3" s="201"/>
    </row>
    <row r="4" spans="2:11" x14ac:dyDescent="0.25">
      <c r="B4" s="8" t="s">
        <v>23</v>
      </c>
      <c r="C4" s="9">
        <v>0</v>
      </c>
      <c r="D4" s="38"/>
      <c r="F4" s="202" t="s">
        <v>124</v>
      </c>
      <c r="G4" s="203"/>
      <c r="H4" s="203"/>
      <c r="I4" s="203"/>
      <c r="J4" s="204"/>
    </row>
    <row r="5" spans="2:11" x14ac:dyDescent="0.25">
      <c r="B5" s="2" t="s">
        <v>24</v>
      </c>
      <c r="C5" s="10">
        <v>0</v>
      </c>
      <c r="D5" s="39"/>
      <c r="F5" s="205"/>
      <c r="G5" s="206"/>
      <c r="H5" s="206"/>
      <c r="I5" s="206"/>
      <c r="J5" s="207"/>
    </row>
    <row r="6" spans="2:11" x14ac:dyDescent="0.25">
      <c r="B6" s="2" t="s">
        <v>25</v>
      </c>
      <c r="C6" s="10">
        <v>0</v>
      </c>
      <c r="D6" s="39"/>
      <c r="F6" s="205"/>
      <c r="G6" s="206"/>
      <c r="H6" s="206"/>
      <c r="I6" s="206"/>
      <c r="J6" s="207"/>
    </row>
    <row r="7" spans="2:11" x14ac:dyDescent="0.25">
      <c r="B7" s="2" t="s">
        <v>26</v>
      </c>
      <c r="C7" s="10">
        <v>0</v>
      </c>
      <c r="D7" s="39"/>
      <c r="F7" s="205"/>
      <c r="G7" s="206"/>
      <c r="H7" s="206"/>
      <c r="I7" s="206"/>
      <c r="J7" s="207"/>
    </row>
    <row r="8" spans="2:11" x14ac:dyDescent="0.25">
      <c r="B8" s="11" t="s">
        <v>27</v>
      </c>
      <c r="C8" s="12">
        <v>0</v>
      </c>
      <c r="D8" s="40"/>
      <c r="F8" s="208"/>
      <c r="G8" s="209"/>
      <c r="H8" s="209"/>
      <c r="I8" s="209"/>
      <c r="J8" s="210"/>
    </row>
    <row r="9" spans="2:11" x14ac:dyDescent="0.25">
      <c r="B9" s="6" t="s">
        <v>47</v>
      </c>
      <c r="C9" s="7">
        <f>SUM(C10:C15)</f>
        <v>1</v>
      </c>
      <c r="D9" s="7">
        <v>0.25</v>
      </c>
      <c r="E9" s="1"/>
      <c r="F9" s="199"/>
      <c r="G9" s="200"/>
      <c r="H9" s="200"/>
      <c r="I9" s="200"/>
      <c r="J9" s="201"/>
    </row>
    <row r="10" spans="2:11" x14ac:dyDescent="0.25">
      <c r="B10" s="8" t="s">
        <v>15</v>
      </c>
      <c r="C10" s="9">
        <v>0</v>
      </c>
      <c r="D10" s="36"/>
      <c r="F10" s="196" t="s">
        <v>124</v>
      </c>
      <c r="G10" s="197"/>
      <c r="H10" s="197"/>
      <c r="I10" s="197"/>
      <c r="J10" s="198"/>
    </row>
    <row r="11" spans="2:11" ht="38.25" x14ac:dyDescent="0.25">
      <c r="B11" s="2" t="s">
        <v>16</v>
      </c>
      <c r="C11" s="10">
        <v>0.4</v>
      </c>
      <c r="D11" s="36"/>
      <c r="F11" s="84" t="s">
        <v>175</v>
      </c>
      <c r="G11" s="84"/>
      <c r="H11" s="84" t="s">
        <v>176</v>
      </c>
      <c r="I11" s="84"/>
      <c r="J11" s="84" t="s">
        <v>177</v>
      </c>
    </row>
    <row r="12" spans="2:11" ht="25.5" x14ac:dyDescent="0.25">
      <c r="B12" s="2" t="s">
        <v>29</v>
      </c>
      <c r="C12" s="10">
        <v>0.4</v>
      </c>
      <c r="D12" s="36"/>
      <c r="F12" s="84" t="s">
        <v>114</v>
      </c>
      <c r="G12" s="84"/>
      <c r="H12" s="84" t="s">
        <v>115</v>
      </c>
      <c r="J12" s="84" t="s">
        <v>320</v>
      </c>
    </row>
    <row r="13" spans="2:11" x14ac:dyDescent="0.25">
      <c r="B13" s="2" t="s">
        <v>30</v>
      </c>
      <c r="C13" s="10">
        <v>0.1</v>
      </c>
      <c r="D13" s="36"/>
      <c r="F13" s="112" t="s">
        <v>22</v>
      </c>
      <c r="G13" s="112"/>
      <c r="H13" s="112" t="s">
        <v>125</v>
      </c>
      <c r="I13" s="112"/>
      <c r="J13" s="112" t="s">
        <v>116</v>
      </c>
    </row>
    <row r="14" spans="2:11" ht="68.25" customHeight="1" x14ac:dyDescent="0.25">
      <c r="B14" s="2" t="s">
        <v>31</v>
      </c>
      <c r="C14" s="10">
        <v>0.05</v>
      </c>
      <c r="D14" s="36"/>
      <c r="F14" s="112" t="s">
        <v>321</v>
      </c>
      <c r="G14" s="112"/>
      <c r="H14" s="112" t="s">
        <v>257</v>
      </c>
      <c r="I14" s="112" t="s">
        <v>149</v>
      </c>
      <c r="J14" s="112" t="s">
        <v>258</v>
      </c>
    </row>
    <row r="15" spans="2:11" ht="38.25" x14ac:dyDescent="0.25">
      <c r="B15" s="11" t="s">
        <v>32</v>
      </c>
      <c r="C15" s="12">
        <v>0.05</v>
      </c>
      <c r="D15" s="36"/>
      <c r="F15" s="112" t="s">
        <v>322</v>
      </c>
      <c r="G15" s="112"/>
      <c r="H15" s="112" t="s">
        <v>126</v>
      </c>
      <c r="I15" s="112"/>
      <c r="J15" s="112" t="s">
        <v>127</v>
      </c>
    </row>
    <row r="16" spans="2:11" x14ac:dyDescent="0.25">
      <c r="B16" s="6" t="s">
        <v>48</v>
      </c>
      <c r="C16" s="7">
        <f>SUM(C17:C27)</f>
        <v>1.0000000000000002</v>
      </c>
      <c r="D16" s="7">
        <v>0.4</v>
      </c>
      <c r="E16" s="1"/>
      <c r="F16" s="199"/>
      <c r="G16" s="200"/>
      <c r="H16" s="200"/>
      <c r="I16" s="200"/>
      <c r="J16" s="201"/>
    </row>
    <row r="17" spans="2:10" x14ac:dyDescent="0.25">
      <c r="B17" s="8" t="s">
        <v>18</v>
      </c>
      <c r="C17" s="9">
        <v>0</v>
      </c>
      <c r="D17" s="36"/>
      <c r="F17" s="196" t="s">
        <v>124</v>
      </c>
      <c r="G17" s="197"/>
      <c r="H17" s="197"/>
      <c r="I17" s="197"/>
      <c r="J17" s="198"/>
    </row>
    <row r="18" spans="2:10" ht="45" x14ac:dyDescent="0.25">
      <c r="B18" s="2" t="s">
        <v>128</v>
      </c>
      <c r="C18" s="10">
        <v>0.2</v>
      </c>
      <c r="D18" s="36"/>
      <c r="F18" s="24" t="s">
        <v>129</v>
      </c>
      <c r="G18" s="24" t="s">
        <v>130</v>
      </c>
      <c r="H18" s="24" t="s">
        <v>131</v>
      </c>
      <c r="I18" s="24" t="s">
        <v>132</v>
      </c>
      <c r="J18" s="24" t="s">
        <v>133</v>
      </c>
    </row>
    <row r="19" spans="2:10" ht="105" x14ac:dyDescent="0.25">
      <c r="B19" s="2" t="s">
        <v>105</v>
      </c>
      <c r="C19" s="10">
        <v>0.25</v>
      </c>
      <c r="D19" s="36"/>
      <c r="F19" s="24" t="s">
        <v>153</v>
      </c>
      <c r="H19" s="24" t="s">
        <v>323</v>
      </c>
      <c r="I19" s="24"/>
      <c r="J19" s="24" t="s">
        <v>326</v>
      </c>
    </row>
    <row r="20" spans="2:10" ht="60" x14ac:dyDescent="0.25">
      <c r="B20" s="2" t="s">
        <v>19</v>
      </c>
      <c r="C20" s="10">
        <v>0.1</v>
      </c>
      <c r="D20" s="36"/>
      <c r="F20" s="24"/>
      <c r="G20" s="24" t="s">
        <v>69</v>
      </c>
      <c r="H20" s="24" t="s">
        <v>134</v>
      </c>
      <c r="I20" s="24" t="s">
        <v>135</v>
      </c>
      <c r="J20" s="24" t="s">
        <v>136</v>
      </c>
    </row>
    <row r="21" spans="2:10" ht="135" x14ac:dyDescent="0.25">
      <c r="B21" s="2" t="s">
        <v>20</v>
      </c>
      <c r="C21" s="10">
        <v>0.05</v>
      </c>
      <c r="D21" s="36"/>
      <c r="F21" s="24"/>
      <c r="G21" s="24" t="s">
        <v>178</v>
      </c>
      <c r="H21" s="24" t="s">
        <v>179</v>
      </c>
      <c r="I21" s="24" t="s">
        <v>180</v>
      </c>
      <c r="J21" s="24" t="s">
        <v>328</v>
      </c>
    </row>
    <row r="22" spans="2:10" ht="90" x14ac:dyDescent="0.25">
      <c r="B22" s="2" t="s">
        <v>41</v>
      </c>
      <c r="C22" s="10">
        <v>0.1</v>
      </c>
      <c r="D22" s="36"/>
      <c r="F22" s="24" t="s">
        <v>138</v>
      </c>
      <c r="G22" s="24" t="s">
        <v>139</v>
      </c>
      <c r="H22" s="24" t="s">
        <v>72</v>
      </c>
      <c r="I22" s="24" t="s">
        <v>140</v>
      </c>
      <c r="J22" s="24" t="s">
        <v>141</v>
      </c>
    </row>
    <row r="23" spans="2:10" ht="135" x14ac:dyDescent="0.25">
      <c r="B23" s="2" t="s">
        <v>42</v>
      </c>
      <c r="C23" s="10">
        <v>0.05</v>
      </c>
      <c r="D23" s="36"/>
      <c r="F23" s="24"/>
      <c r="G23" s="24" t="s">
        <v>310</v>
      </c>
      <c r="H23" s="24" t="s">
        <v>313</v>
      </c>
      <c r="I23" s="24" t="s">
        <v>270</v>
      </c>
      <c r="J23" s="24" t="s">
        <v>263</v>
      </c>
    </row>
    <row r="24" spans="2:10" ht="105" x14ac:dyDescent="0.25">
      <c r="B24" s="2" t="s">
        <v>43</v>
      </c>
      <c r="C24" s="10">
        <v>0.1</v>
      </c>
      <c r="D24" s="36"/>
      <c r="F24" s="24"/>
      <c r="G24" s="24" t="s">
        <v>311</v>
      </c>
      <c r="H24" s="24" t="s">
        <v>271</v>
      </c>
      <c r="I24" s="24"/>
      <c r="J24" s="24" t="s">
        <v>264</v>
      </c>
    </row>
    <row r="25" spans="2:10" ht="30" x14ac:dyDescent="0.25">
      <c r="B25" s="2" t="s">
        <v>44</v>
      </c>
      <c r="C25" s="10">
        <v>0.05</v>
      </c>
      <c r="D25" s="36"/>
      <c r="F25" s="24"/>
      <c r="G25" s="24" t="s">
        <v>129</v>
      </c>
      <c r="H25" s="24" t="s">
        <v>181</v>
      </c>
      <c r="I25" s="24"/>
      <c r="J25" s="24" t="s">
        <v>17</v>
      </c>
    </row>
    <row r="26" spans="2:10" ht="90" x14ac:dyDescent="0.25">
      <c r="B26" s="2" t="s">
        <v>45</v>
      </c>
      <c r="C26" s="10">
        <v>0.05</v>
      </c>
      <c r="D26" s="36"/>
      <c r="F26" s="24"/>
      <c r="G26" s="24" t="s">
        <v>184</v>
      </c>
      <c r="H26" s="24" t="s">
        <v>182</v>
      </c>
      <c r="I26" s="24" t="s">
        <v>142</v>
      </c>
      <c r="J26" s="24" t="s">
        <v>183</v>
      </c>
    </row>
    <row r="27" spans="2:10" ht="90" x14ac:dyDescent="0.25">
      <c r="B27" s="11" t="s">
        <v>46</v>
      </c>
      <c r="C27" s="12">
        <v>0.05</v>
      </c>
      <c r="D27" s="36"/>
      <c r="F27" s="24"/>
      <c r="G27" s="24" t="s">
        <v>185</v>
      </c>
      <c r="H27" s="24" t="s">
        <v>186</v>
      </c>
      <c r="I27" s="24" t="s">
        <v>143</v>
      </c>
      <c r="J27" s="24" t="s">
        <v>187</v>
      </c>
    </row>
    <row r="28" spans="2:10" x14ac:dyDescent="0.25">
      <c r="B28" s="6" t="s">
        <v>49</v>
      </c>
      <c r="C28" s="7">
        <f>SUM(C29:C39)</f>
        <v>1.0000000000000002</v>
      </c>
      <c r="D28" s="7">
        <v>0.35</v>
      </c>
      <c r="F28" s="199"/>
      <c r="G28" s="200"/>
      <c r="H28" s="200"/>
      <c r="I28" s="200"/>
      <c r="J28" s="200"/>
    </row>
    <row r="29" spans="2:10" ht="165" x14ac:dyDescent="0.25">
      <c r="B29" s="13" t="s">
        <v>101</v>
      </c>
      <c r="C29" s="9">
        <v>0.1</v>
      </c>
      <c r="D29" s="36"/>
      <c r="F29" s="24" t="s">
        <v>188</v>
      </c>
      <c r="G29" s="24"/>
      <c r="H29" s="24" t="s">
        <v>79</v>
      </c>
      <c r="I29" s="24"/>
      <c r="J29" s="24" t="s">
        <v>189</v>
      </c>
    </row>
    <row r="30" spans="2:10" ht="150" x14ac:dyDescent="0.25">
      <c r="B30" s="14" t="s">
        <v>102</v>
      </c>
      <c r="C30" s="10">
        <v>0.25</v>
      </c>
      <c r="D30" s="36"/>
      <c r="F30" s="24" t="s">
        <v>81</v>
      </c>
      <c r="G30" s="24"/>
      <c r="H30" s="24" t="s">
        <v>190</v>
      </c>
      <c r="I30" s="24" t="s">
        <v>117</v>
      </c>
      <c r="J30" s="24" t="s">
        <v>118</v>
      </c>
    </row>
    <row r="31" spans="2:10" ht="45" x14ac:dyDescent="0.25">
      <c r="B31" s="14" t="s">
        <v>3</v>
      </c>
      <c r="C31" s="10">
        <v>0.05</v>
      </c>
      <c r="D31" s="36"/>
      <c r="F31" s="24" t="s">
        <v>1</v>
      </c>
      <c r="G31" s="24"/>
      <c r="H31" s="24" t="s">
        <v>119</v>
      </c>
      <c r="I31" s="24"/>
      <c r="J31" s="24" t="s">
        <v>120</v>
      </c>
    </row>
    <row r="32" spans="2:10" ht="60" x14ac:dyDescent="0.25">
      <c r="B32" s="14" t="s">
        <v>4</v>
      </c>
      <c r="C32" s="10">
        <v>0.1</v>
      </c>
      <c r="D32" s="36"/>
      <c r="F32" s="24" t="s">
        <v>256</v>
      </c>
      <c r="H32" s="24" t="s">
        <v>254</v>
      </c>
      <c r="I32" s="24"/>
      <c r="J32" s="24" t="s">
        <v>0</v>
      </c>
    </row>
    <row r="33" spans="2:10" ht="105" x14ac:dyDescent="0.25">
      <c r="B33" s="14" t="s">
        <v>5</v>
      </c>
      <c r="C33" s="10">
        <v>0.1</v>
      </c>
      <c r="D33" s="36"/>
      <c r="F33" s="24" t="s">
        <v>163</v>
      </c>
      <c r="G33" s="24"/>
      <c r="H33" s="24" t="s">
        <v>85</v>
      </c>
      <c r="I33" s="24"/>
      <c r="J33" s="24" t="s">
        <v>191</v>
      </c>
    </row>
    <row r="34" spans="2:10" ht="45" x14ac:dyDescent="0.25">
      <c r="B34" s="14" t="s">
        <v>6</v>
      </c>
      <c r="C34" s="10">
        <v>0.05</v>
      </c>
      <c r="D34" s="36"/>
      <c r="F34" s="24" t="s">
        <v>193</v>
      </c>
      <c r="G34" s="24"/>
      <c r="H34" s="24" t="s">
        <v>89</v>
      </c>
      <c r="I34" s="24"/>
      <c r="J34" s="24" t="s">
        <v>192</v>
      </c>
    </row>
    <row r="35" spans="2:10" ht="45" x14ac:dyDescent="0.25">
      <c r="B35" s="14" t="s">
        <v>7</v>
      </c>
      <c r="C35" s="10">
        <v>0.05</v>
      </c>
      <c r="D35" s="36"/>
      <c r="F35" s="24" t="s">
        <v>164</v>
      </c>
      <c r="G35" s="24" t="s">
        <v>306</v>
      </c>
      <c r="H35" s="24" t="s">
        <v>89</v>
      </c>
      <c r="I35" s="24"/>
      <c r="J35" s="24" t="s">
        <v>192</v>
      </c>
    </row>
    <row r="36" spans="2:10" ht="75" x14ac:dyDescent="0.25">
      <c r="B36" s="14" t="s">
        <v>8</v>
      </c>
      <c r="C36" s="10">
        <v>0.05</v>
      </c>
      <c r="D36" s="36"/>
      <c r="F36" s="24" t="s">
        <v>255</v>
      </c>
      <c r="G36" s="24"/>
      <c r="H36" s="24" t="s">
        <v>259</v>
      </c>
      <c r="I36" s="24"/>
      <c r="J36" s="24" t="s">
        <v>91</v>
      </c>
    </row>
    <row r="37" spans="2:10" ht="75" x14ac:dyDescent="0.25">
      <c r="B37" s="14" t="s">
        <v>9</v>
      </c>
      <c r="C37" s="10">
        <v>0.05</v>
      </c>
      <c r="D37" s="36"/>
      <c r="F37" s="24" t="s">
        <v>121</v>
      </c>
      <c r="H37" s="24" t="s">
        <v>122</v>
      </c>
      <c r="I37" s="24" t="s">
        <v>93</v>
      </c>
      <c r="J37" s="24" t="s">
        <v>123</v>
      </c>
    </row>
    <row r="38" spans="2:10" ht="75" x14ac:dyDescent="0.25">
      <c r="B38" s="14" t="s">
        <v>10</v>
      </c>
      <c r="C38" s="10">
        <v>0.1</v>
      </c>
      <c r="D38" s="36"/>
      <c r="F38" s="24" t="s">
        <v>260</v>
      </c>
      <c r="G38" s="24"/>
      <c r="H38" s="24" t="s">
        <v>95</v>
      </c>
      <c r="I38" s="24"/>
      <c r="J38" s="24" t="s">
        <v>165</v>
      </c>
    </row>
    <row r="39" spans="2:10" ht="60" x14ac:dyDescent="0.25">
      <c r="B39" s="14" t="s">
        <v>14</v>
      </c>
      <c r="C39" s="10">
        <v>0.1</v>
      </c>
      <c r="D39" s="36"/>
      <c r="F39" s="24" t="s">
        <v>261</v>
      </c>
      <c r="G39" s="24"/>
      <c r="H39" s="24"/>
      <c r="I39" s="24" t="s">
        <v>195</v>
      </c>
      <c r="J39" s="24" t="s">
        <v>196</v>
      </c>
    </row>
  </sheetData>
  <mergeCells count="7">
    <mergeCell ref="F17:J17"/>
    <mergeCell ref="F28:J28"/>
    <mergeCell ref="F3:J3"/>
    <mergeCell ref="F4:J8"/>
    <mergeCell ref="F9:J9"/>
    <mergeCell ref="F10:J10"/>
    <mergeCell ref="F16:J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1:S62"/>
  <sheetViews>
    <sheetView zoomScale="55" zoomScaleNormal="55" workbookViewId="0">
      <selection activeCell="H18" sqref="H18"/>
    </sheetView>
  </sheetViews>
  <sheetFormatPr defaultColWidth="9.140625" defaultRowHeight="15" x14ac:dyDescent="0.25"/>
  <cols>
    <col min="1" max="1" width="10.5703125" style="33" customWidth="1"/>
    <col min="2" max="2" width="35.7109375" style="33" customWidth="1"/>
    <col min="3" max="3" width="10.5703125" style="34" customWidth="1"/>
    <col min="4" max="5" width="10.5703125" style="33" customWidth="1"/>
    <col min="6" max="6" width="35.7109375" style="92" customWidth="1"/>
    <col min="7" max="7" width="10.5703125" style="34" customWidth="1"/>
    <col min="8" max="9" width="10.5703125" style="33" customWidth="1"/>
    <col min="10" max="10" width="35.7109375" style="92" customWidth="1"/>
    <col min="11" max="11" width="10.5703125" style="34" customWidth="1"/>
    <col min="12" max="16384" width="9.140625" style="33"/>
  </cols>
  <sheetData>
    <row r="1" spans="1:18" x14ac:dyDescent="0.25">
      <c r="A1" s="211" t="s">
        <v>47</v>
      </c>
      <c r="B1" s="212"/>
      <c r="C1" s="212"/>
      <c r="E1" s="211" t="s">
        <v>48</v>
      </c>
      <c r="F1" s="212"/>
      <c r="G1" s="212"/>
      <c r="I1" s="211" t="s">
        <v>49</v>
      </c>
      <c r="J1" s="212"/>
      <c r="K1" s="212"/>
    </row>
    <row r="2" spans="1:18" x14ac:dyDescent="0.25">
      <c r="A2" s="41" t="s">
        <v>11</v>
      </c>
      <c r="B2" s="41" t="s">
        <v>12</v>
      </c>
      <c r="C2" s="42" t="s">
        <v>13</v>
      </c>
      <c r="E2" s="41" t="s">
        <v>11</v>
      </c>
      <c r="F2" s="91" t="s">
        <v>12</v>
      </c>
      <c r="G2" s="42" t="s">
        <v>13</v>
      </c>
      <c r="I2" s="41" t="s">
        <v>11</v>
      </c>
      <c r="J2" s="91" t="s">
        <v>12</v>
      </c>
      <c r="K2" s="42" t="s">
        <v>13</v>
      </c>
    </row>
    <row r="3" spans="1:18" x14ac:dyDescent="0.25">
      <c r="A3" s="43" t="s">
        <v>15</v>
      </c>
      <c r="B3" s="43" t="s">
        <v>21</v>
      </c>
      <c r="C3" s="44" t="s">
        <v>159</v>
      </c>
      <c r="E3" s="43" t="s">
        <v>128</v>
      </c>
      <c r="F3" s="90" t="s">
        <v>129</v>
      </c>
      <c r="G3" s="44">
        <v>1</v>
      </c>
      <c r="I3" s="43" t="s">
        <v>101</v>
      </c>
      <c r="J3" s="90" t="s">
        <v>188</v>
      </c>
      <c r="K3" s="44">
        <v>1</v>
      </c>
    </row>
    <row r="4" spans="1:18" x14ac:dyDescent="0.25">
      <c r="A4" s="43"/>
      <c r="B4" s="43" t="s">
        <v>144</v>
      </c>
      <c r="C4" s="44" t="s">
        <v>159</v>
      </c>
      <c r="E4" s="43"/>
      <c r="F4" s="90" t="s">
        <v>309</v>
      </c>
      <c r="G4" s="44">
        <v>2</v>
      </c>
      <c r="I4" s="43"/>
      <c r="J4" s="46" t="s">
        <v>79</v>
      </c>
      <c r="K4" s="44">
        <v>3</v>
      </c>
    </row>
    <row r="5" spans="1:18" x14ac:dyDescent="0.25">
      <c r="A5" s="43"/>
      <c r="B5" s="43" t="s">
        <v>2</v>
      </c>
      <c r="C5" s="44" t="s">
        <v>159</v>
      </c>
      <c r="E5" s="43"/>
      <c r="F5" s="90" t="s">
        <v>131</v>
      </c>
      <c r="G5" s="44">
        <v>3</v>
      </c>
      <c r="I5" s="43"/>
      <c r="J5" s="46" t="s">
        <v>272</v>
      </c>
      <c r="K5" s="44">
        <v>5</v>
      </c>
    </row>
    <row r="6" spans="1:18" x14ac:dyDescent="0.25">
      <c r="A6" s="43"/>
      <c r="B6" s="43"/>
      <c r="C6" s="44"/>
      <c r="E6" s="43"/>
      <c r="F6" s="90" t="s">
        <v>132</v>
      </c>
      <c r="G6" s="44">
        <v>4</v>
      </c>
      <c r="I6" s="43"/>
      <c r="J6" s="46"/>
      <c r="K6" s="44"/>
    </row>
    <row r="7" spans="1:18" x14ac:dyDescent="0.25">
      <c r="A7" s="43" t="s">
        <v>16</v>
      </c>
      <c r="B7" s="45" t="s">
        <v>146</v>
      </c>
      <c r="C7" s="44">
        <v>1</v>
      </c>
      <c r="E7" s="43"/>
      <c r="F7" s="90" t="s">
        <v>262</v>
      </c>
      <c r="G7" s="44">
        <v>5</v>
      </c>
      <c r="I7" s="43" t="s">
        <v>102</v>
      </c>
      <c r="J7" s="46" t="s">
        <v>81</v>
      </c>
      <c r="K7" s="44">
        <v>1</v>
      </c>
    </row>
    <row r="8" spans="1:18" x14ac:dyDescent="0.25">
      <c r="A8" s="43"/>
      <c r="B8" s="45" t="s">
        <v>145</v>
      </c>
      <c r="C8" s="44">
        <v>3</v>
      </c>
      <c r="E8" s="43"/>
      <c r="F8" s="90"/>
      <c r="G8" s="44"/>
      <c r="I8" s="43"/>
      <c r="J8" s="46" t="s">
        <v>273</v>
      </c>
      <c r="K8" s="44">
        <v>3</v>
      </c>
    </row>
    <row r="9" spans="1:18" x14ac:dyDescent="0.25">
      <c r="A9" s="43"/>
      <c r="B9" s="45" t="s">
        <v>57</v>
      </c>
      <c r="C9" s="44">
        <v>5</v>
      </c>
      <c r="E9" s="43" t="s">
        <v>105</v>
      </c>
      <c r="F9" s="90" t="s">
        <v>153</v>
      </c>
      <c r="G9" s="44">
        <v>1</v>
      </c>
      <c r="I9" s="43"/>
      <c r="J9" s="46" t="s">
        <v>162</v>
      </c>
      <c r="K9" s="44">
        <v>4</v>
      </c>
    </row>
    <row r="10" spans="1:18" x14ac:dyDescent="0.25">
      <c r="A10" s="43"/>
      <c r="B10" s="43"/>
      <c r="C10" s="44"/>
      <c r="E10" s="43"/>
      <c r="F10" s="90" t="s">
        <v>323</v>
      </c>
      <c r="G10" s="44">
        <v>3</v>
      </c>
      <c r="I10" s="43"/>
      <c r="J10" s="46" t="s">
        <v>265</v>
      </c>
      <c r="K10" s="44">
        <v>5</v>
      </c>
    </row>
    <row r="11" spans="1:18" x14ac:dyDescent="0.25">
      <c r="A11" s="43" t="s">
        <v>29</v>
      </c>
      <c r="B11" s="43" t="s">
        <v>1</v>
      </c>
      <c r="C11" s="44">
        <v>1</v>
      </c>
      <c r="E11" s="43"/>
      <c r="F11" s="90" t="s">
        <v>326</v>
      </c>
      <c r="G11" s="44">
        <v>5</v>
      </c>
      <c r="I11" s="43"/>
      <c r="J11" s="46"/>
      <c r="K11" s="44"/>
    </row>
    <row r="12" spans="1:18" x14ac:dyDescent="0.25">
      <c r="A12" s="43"/>
      <c r="B12" s="43" t="s">
        <v>59</v>
      </c>
      <c r="C12" s="44">
        <v>3</v>
      </c>
      <c r="E12" s="43"/>
      <c r="F12" s="90"/>
      <c r="G12" s="43"/>
      <c r="I12" s="43" t="s">
        <v>3</v>
      </c>
      <c r="J12" s="46" t="s">
        <v>1</v>
      </c>
      <c r="K12" s="44">
        <v>1</v>
      </c>
      <c r="R12" s="70"/>
    </row>
    <row r="13" spans="1:18" x14ac:dyDescent="0.25">
      <c r="A13" s="43"/>
      <c r="B13" s="43" t="s">
        <v>147</v>
      </c>
      <c r="C13" s="44">
        <v>5</v>
      </c>
      <c r="E13" s="43" t="s">
        <v>19</v>
      </c>
      <c r="F13" s="90" t="s">
        <v>299</v>
      </c>
      <c r="G13" s="44">
        <v>2</v>
      </c>
      <c r="I13" s="43"/>
      <c r="J13" s="46" t="s">
        <v>119</v>
      </c>
      <c r="K13" s="44">
        <v>3</v>
      </c>
      <c r="R13" s="70"/>
    </row>
    <row r="14" spans="1:18" x14ac:dyDescent="0.25">
      <c r="A14" s="43"/>
      <c r="B14" s="43" t="s">
        <v>268</v>
      </c>
      <c r="C14" s="44">
        <v>5</v>
      </c>
      <c r="E14" s="43"/>
      <c r="F14" s="90" t="s">
        <v>300</v>
      </c>
      <c r="G14" s="44">
        <v>3</v>
      </c>
      <c r="I14" s="43"/>
      <c r="J14" s="46" t="s">
        <v>120</v>
      </c>
      <c r="K14" s="44">
        <v>5</v>
      </c>
      <c r="R14" s="70"/>
    </row>
    <row r="15" spans="1:18" x14ac:dyDescent="0.25">
      <c r="A15" s="43"/>
      <c r="B15" s="43"/>
      <c r="C15" s="44"/>
      <c r="E15" s="43"/>
      <c r="F15" s="90" t="s">
        <v>250</v>
      </c>
      <c r="G15" s="44">
        <v>4</v>
      </c>
      <c r="I15" s="43"/>
      <c r="J15" s="47"/>
      <c r="K15" s="44"/>
      <c r="R15" s="70"/>
    </row>
    <row r="16" spans="1:18" x14ac:dyDescent="0.25">
      <c r="A16" s="43" t="s">
        <v>30</v>
      </c>
      <c r="B16" s="43" t="s">
        <v>22</v>
      </c>
      <c r="C16" s="44">
        <v>1</v>
      </c>
      <c r="E16" s="43"/>
      <c r="F16" s="90" t="s">
        <v>251</v>
      </c>
      <c r="G16" s="44">
        <v>5</v>
      </c>
      <c r="I16" s="43" t="s">
        <v>4</v>
      </c>
      <c r="J16" s="46" t="s">
        <v>1</v>
      </c>
      <c r="K16" s="44">
        <v>1</v>
      </c>
      <c r="R16" s="70"/>
    </row>
    <row r="17" spans="1:11" x14ac:dyDescent="0.25">
      <c r="A17" s="43"/>
      <c r="B17" s="43" t="s">
        <v>61</v>
      </c>
      <c r="C17" s="44">
        <v>3</v>
      </c>
      <c r="E17" s="43"/>
      <c r="F17" s="90"/>
      <c r="G17" s="43"/>
      <c r="I17" s="43"/>
      <c r="J17" s="46" t="s">
        <v>254</v>
      </c>
      <c r="K17" s="44">
        <v>3</v>
      </c>
    </row>
    <row r="18" spans="1:11" x14ac:dyDescent="0.25">
      <c r="A18" s="43"/>
      <c r="B18" s="90" t="s">
        <v>148</v>
      </c>
      <c r="C18" s="44">
        <v>5</v>
      </c>
      <c r="E18" s="43" t="s">
        <v>20</v>
      </c>
      <c r="F18" s="90" t="s">
        <v>301</v>
      </c>
      <c r="G18" s="44">
        <v>2</v>
      </c>
      <c r="I18" s="43"/>
      <c r="J18" s="46" t="s">
        <v>0</v>
      </c>
      <c r="K18" s="44">
        <v>5</v>
      </c>
    </row>
    <row r="19" spans="1:11" x14ac:dyDescent="0.25">
      <c r="A19" s="43"/>
      <c r="B19" s="43"/>
      <c r="C19" s="44"/>
      <c r="E19" s="43"/>
      <c r="F19" s="90" t="s">
        <v>302</v>
      </c>
      <c r="G19" s="44">
        <v>3</v>
      </c>
      <c r="I19" s="43"/>
      <c r="J19" s="47"/>
      <c r="K19" s="44"/>
    </row>
    <row r="20" spans="1:11" x14ac:dyDescent="0.25">
      <c r="A20" s="43" t="s">
        <v>31</v>
      </c>
      <c r="B20" s="43" t="s">
        <v>1</v>
      </c>
      <c r="C20" s="44">
        <v>1</v>
      </c>
      <c r="E20" s="43"/>
      <c r="F20" s="90" t="s">
        <v>303</v>
      </c>
      <c r="G20" s="44">
        <v>4</v>
      </c>
      <c r="I20" s="43" t="s">
        <v>5</v>
      </c>
      <c r="J20" s="47" t="s">
        <v>163</v>
      </c>
      <c r="K20" s="44">
        <v>1</v>
      </c>
    </row>
    <row r="21" spans="1:11" x14ac:dyDescent="0.25">
      <c r="A21" s="43"/>
      <c r="B21" s="43" t="s">
        <v>63</v>
      </c>
      <c r="C21" s="44">
        <v>3</v>
      </c>
      <c r="E21" s="43"/>
      <c r="F21" s="90" t="s">
        <v>269</v>
      </c>
      <c r="G21" s="44">
        <v>5</v>
      </c>
      <c r="I21" s="43"/>
      <c r="J21" s="47" t="s">
        <v>85</v>
      </c>
      <c r="K21" s="44">
        <v>3</v>
      </c>
    </row>
    <row r="22" spans="1:11" x14ac:dyDescent="0.25">
      <c r="A22" s="43"/>
      <c r="B22" s="43" t="s">
        <v>149</v>
      </c>
      <c r="C22" s="44">
        <v>4</v>
      </c>
      <c r="E22" s="43"/>
      <c r="F22" s="90" t="s">
        <v>137</v>
      </c>
      <c r="G22" s="44">
        <v>5</v>
      </c>
      <c r="I22" s="43"/>
      <c r="J22" s="47" t="s">
        <v>191</v>
      </c>
      <c r="K22" s="44">
        <v>5</v>
      </c>
    </row>
    <row r="23" spans="1:11" x14ac:dyDescent="0.25">
      <c r="A23" s="43"/>
      <c r="B23" s="43" t="s">
        <v>258</v>
      </c>
      <c r="C23" s="44">
        <v>5</v>
      </c>
      <c r="E23" s="43"/>
      <c r="F23" s="90"/>
      <c r="G23" s="44"/>
      <c r="I23" s="43"/>
      <c r="J23" s="47"/>
      <c r="K23" s="44"/>
    </row>
    <row r="24" spans="1:11" x14ac:dyDescent="0.25">
      <c r="A24" s="43"/>
      <c r="B24" s="43"/>
      <c r="C24" s="44"/>
      <c r="E24" s="43" t="s">
        <v>41</v>
      </c>
      <c r="F24" s="90" t="s">
        <v>138</v>
      </c>
      <c r="G24" s="44">
        <v>1</v>
      </c>
      <c r="I24" s="43" t="s">
        <v>6</v>
      </c>
      <c r="J24" s="47" t="s">
        <v>193</v>
      </c>
      <c r="K24" s="44">
        <v>1</v>
      </c>
    </row>
    <row r="25" spans="1:11" x14ac:dyDescent="0.25">
      <c r="A25" s="43" t="s">
        <v>32</v>
      </c>
      <c r="B25" s="43" t="s">
        <v>150</v>
      </c>
      <c r="C25" s="44">
        <v>1</v>
      </c>
      <c r="E25" s="43"/>
      <c r="F25" s="90" t="s">
        <v>139</v>
      </c>
      <c r="G25" s="44">
        <v>2</v>
      </c>
      <c r="I25" s="43"/>
      <c r="J25" s="47" t="s">
        <v>87</v>
      </c>
      <c r="K25" s="44">
        <v>3</v>
      </c>
    </row>
    <row r="26" spans="1:11" x14ac:dyDescent="0.25">
      <c r="A26" s="43"/>
      <c r="B26" s="43" t="s">
        <v>151</v>
      </c>
      <c r="C26" s="44">
        <v>3</v>
      </c>
      <c r="E26" s="43"/>
      <c r="F26" s="90" t="s">
        <v>72</v>
      </c>
      <c r="G26" s="44">
        <v>3</v>
      </c>
      <c r="I26" s="43"/>
      <c r="J26" s="47" t="s">
        <v>192</v>
      </c>
      <c r="K26" s="44">
        <v>5</v>
      </c>
    </row>
    <row r="27" spans="1:11" x14ac:dyDescent="0.25">
      <c r="A27" s="43"/>
      <c r="B27" s="43" t="s">
        <v>152</v>
      </c>
      <c r="C27" s="44">
        <v>5</v>
      </c>
      <c r="E27" s="43"/>
      <c r="F27" s="90" t="s">
        <v>253</v>
      </c>
      <c r="G27" s="44">
        <v>4</v>
      </c>
      <c r="I27" s="43"/>
      <c r="J27" s="47"/>
      <c r="K27" s="44"/>
    </row>
    <row r="28" spans="1:11" x14ac:dyDescent="0.25">
      <c r="A28" s="43"/>
      <c r="B28" s="43"/>
      <c r="C28" s="44"/>
      <c r="E28" s="43"/>
      <c r="F28" s="90" t="s">
        <v>252</v>
      </c>
      <c r="G28" s="44">
        <v>5</v>
      </c>
      <c r="I28" s="43" t="s">
        <v>7</v>
      </c>
      <c r="J28" s="47" t="s">
        <v>305</v>
      </c>
      <c r="K28" s="48">
        <v>1</v>
      </c>
    </row>
    <row r="29" spans="1:11" x14ac:dyDescent="0.25">
      <c r="A29" s="43"/>
      <c r="B29" s="43"/>
      <c r="C29" s="44"/>
      <c r="E29" s="43"/>
      <c r="F29" s="90"/>
      <c r="G29" s="44"/>
      <c r="I29" s="43"/>
      <c r="J29" s="90" t="s">
        <v>306</v>
      </c>
      <c r="K29" s="44">
        <v>2</v>
      </c>
    </row>
    <row r="30" spans="1:11" x14ac:dyDescent="0.25">
      <c r="A30" s="43"/>
      <c r="B30" s="43"/>
      <c r="C30" s="44"/>
      <c r="E30" s="43" t="s">
        <v>42</v>
      </c>
      <c r="F30" s="90" t="s">
        <v>310</v>
      </c>
      <c r="G30" s="44">
        <v>2</v>
      </c>
      <c r="I30" s="43"/>
      <c r="J30" s="47" t="s">
        <v>89</v>
      </c>
      <c r="K30" s="48">
        <v>3</v>
      </c>
    </row>
    <row r="31" spans="1:11" x14ac:dyDescent="0.25">
      <c r="A31" s="43"/>
      <c r="B31" s="43"/>
      <c r="C31" s="44"/>
      <c r="E31" s="43"/>
      <c r="F31" s="90" t="s">
        <v>313</v>
      </c>
      <c r="G31" s="44">
        <v>3</v>
      </c>
      <c r="I31" s="43"/>
      <c r="J31" s="47" t="s">
        <v>192</v>
      </c>
      <c r="K31" s="48">
        <v>5</v>
      </c>
    </row>
    <row r="32" spans="1:11" x14ac:dyDescent="0.25">
      <c r="A32" s="43"/>
      <c r="B32" s="43"/>
      <c r="C32" s="44"/>
      <c r="E32" s="43"/>
      <c r="F32" s="90" t="s">
        <v>270</v>
      </c>
      <c r="G32" s="44">
        <v>4</v>
      </c>
      <c r="I32" s="43"/>
      <c r="J32" s="47"/>
      <c r="K32" s="48"/>
    </row>
    <row r="33" spans="1:19" x14ac:dyDescent="0.25">
      <c r="A33" s="43"/>
      <c r="B33" s="43"/>
      <c r="C33" s="44"/>
      <c r="E33" s="43"/>
      <c r="F33" s="90" t="s">
        <v>263</v>
      </c>
      <c r="G33" s="44">
        <v>5</v>
      </c>
      <c r="I33" s="43" t="s">
        <v>8</v>
      </c>
      <c r="J33" s="47" t="s">
        <v>307</v>
      </c>
      <c r="K33" s="44">
        <v>1</v>
      </c>
    </row>
    <row r="34" spans="1:19" x14ac:dyDescent="0.25">
      <c r="A34" s="43"/>
      <c r="B34" s="43"/>
      <c r="C34" s="44"/>
      <c r="E34" s="43"/>
      <c r="F34" s="90"/>
      <c r="G34" s="44"/>
      <c r="I34" s="43"/>
      <c r="J34" s="47" t="s">
        <v>308</v>
      </c>
      <c r="K34" s="44">
        <v>3</v>
      </c>
    </row>
    <row r="35" spans="1:19" x14ac:dyDescent="0.25">
      <c r="A35" s="43"/>
      <c r="B35" s="43"/>
      <c r="C35" s="44"/>
      <c r="E35" s="43" t="s">
        <v>43</v>
      </c>
      <c r="F35" s="90" t="s">
        <v>311</v>
      </c>
      <c r="G35" s="44">
        <v>2</v>
      </c>
      <c r="I35" s="43"/>
      <c r="J35" s="47" t="s">
        <v>266</v>
      </c>
      <c r="K35" s="44">
        <v>5</v>
      </c>
    </row>
    <row r="36" spans="1:19" x14ac:dyDescent="0.25">
      <c r="A36" s="43"/>
      <c r="B36" s="43"/>
      <c r="C36" s="44"/>
      <c r="E36" s="43"/>
      <c r="F36" s="90" t="s">
        <v>271</v>
      </c>
      <c r="G36" s="44">
        <v>3</v>
      </c>
      <c r="I36" s="43"/>
      <c r="J36" s="47"/>
      <c r="K36" s="44"/>
    </row>
    <row r="37" spans="1:19" ht="45" x14ac:dyDescent="0.25">
      <c r="A37" s="43"/>
      <c r="B37" s="43"/>
      <c r="C37" s="44"/>
      <c r="E37" s="43"/>
      <c r="F37" s="89" t="s">
        <v>264</v>
      </c>
      <c r="G37" s="44">
        <v>5</v>
      </c>
      <c r="I37" s="43" t="s">
        <v>9</v>
      </c>
      <c r="J37" s="47" t="s">
        <v>121</v>
      </c>
      <c r="K37" s="44">
        <v>1</v>
      </c>
    </row>
    <row r="38" spans="1:19" x14ac:dyDescent="0.25">
      <c r="A38" s="43"/>
      <c r="B38" s="43"/>
      <c r="C38" s="44"/>
      <c r="E38" s="43"/>
      <c r="F38" s="90"/>
      <c r="G38" s="44"/>
      <c r="I38" s="43"/>
      <c r="J38" s="47" t="s">
        <v>122</v>
      </c>
      <c r="K38" s="44">
        <v>3</v>
      </c>
    </row>
    <row r="39" spans="1:19" x14ac:dyDescent="0.25">
      <c r="A39" s="43"/>
      <c r="B39" s="43"/>
      <c r="C39" s="44"/>
      <c r="E39" s="43" t="s">
        <v>44</v>
      </c>
      <c r="F39" s="90" t="s">
        <v>304</v>
      </c>
      <c r="G39" s="44">
        <v>2</v>
      </c>
      <c r="I39" s="43"/>
      <c r="J39" s="47" t="s">
        <v>93</v>
      </c>
      <c r="K39" s="44">
        <v>4</v>
      </c>
    </row>
    <row r="40" spans="1:19" x14ac:dyDescent="0.25">
      <c r="A40" s="43"/>
      <c r="B40" s="43"/>
      <c r="C40" s="44"/>
      <c r="E40" s="43"/>
      <c r="F40" s="90" t="s">
        <v>181</v>
      </c>
      <c r="G40" s="44">
        <v>3</v>
      </c>
      <c r="I40" s="43"/>
      <c r="J40" s="47" t="s">
        <v>267</v>
      </c>
      <c r="K40" s="44">
        <v>5</v>
      </c>
    </row>
    <row r="41" spans="1:19" ht="15" customHeight="1" x14ac:dyDescent="0.25">
      <c r="A41" s="43"/>
      <c r="B41" s="43"/>
      <c r="C41" s="44"/>
      <c r="E41" s="43"/>
      <c r="F41" s="90" t="s">
        <v>17</v>
      </c>
      <c r="G41" s="44">
        <v>5</v>
      </c>
      <c r="I41" s="43"/>
      <c r="J41" s="47"/>
      <c r="K41" s="44"/>
    </row>
    <row r="42" spans="1:19" ht="15" customHeight="1" x14ac:dyDescent="0.25">
      <c r="A42" s="43"/>
      <c r="B42" s="43"/>
      <c r="C42" s="44"/>
      <c r="E42" s="43"/>
      <c r="F42" s="90"/>
      <c r="G42" s="44"/>
      <c r="I42" s="43" t="s">
        <v>10</v>
      </c>
      <c r="J42" s="47" t="s">
        <v>194</v>
      </c>
      <c r="K42" s="44">
        <v>1</v>
      </c>
    </row>
    <row r="43" spans="1:19" ht="15" customHeight="1" x14ac:dyDescent="0.25">
      <c r="A43" s="43"/>
      <c r="B43" s="43"/>
      <c r="C43" s="44"/>
      <c r="E43" s="43" t="s">
        <v>45</v>
      </c>
      <c r="F43" s="90" t="s">
        <v>184</v>
      </c>
      <c r="G43" s="44">
        <v>2</v>
      </c>
      <c r="I43" s="43"/>
      <c r="J43" s="47" t="s">
        <v>95</v>
      </c>
      <c r="K43" s="44">
        <v>3</v>
      </c>
    </row>
    <row r="44" spans="1:19" ht="15" customHeight="1" x14ac:dyDescent="0.25">
      <c r="A44" s="43"/>
      <c r="B44" s="43"/>
      <c r="C44" s="44"/>
      <c r="E44" s="43"/>
      <c r="F44" s="90" t="s">
        <v>182</v>
      </c>
      <c r="G44" s="44">
        <v>3</v>
      </c>
      <c r="I44" s="43"/>
      <c r="J44" s="47" t="s">
        <v>165</v>
      </c>
      <c r="K44" s="44">
        <v>5</v>
      </c>
    </row>
    <row r="45" spans="1:19" ht="15" customHeight="1" x14ac:dyDescent="0.25">
      <c r="A45" s="43"/>
      <c r="B45" s="43"/>
      <c r="C45" s="44"/>
      <c r="E45" s="43"/>
      <c r="F45" s="90" t="s">
        <v>142</v>
      </c>
      <c r="G45" s="44">
        <v>4</v>
      </c>
      <c r="I45" s="43"/>
      <c r="J45" s="94"/>
      <c r="K45" s="44"/>
    </row>
    <row r="46" spans="1:19" ht="15" customHeight="1" x14ac:dyDescent="0.25">
      <c r="A46" s="43"/>
      <c r="B46" s="43"/>
      <c r="C46" s="44"/>
      <c r="E46" s="43"/>
      <c r="F46" s="90" t="s">
        <v>183</v>
      </c>
      <c r="G46" s="44">
        <v>5</v>
      </c>
      <c r="I46" s="43" t="s">
        <v>14</v>
      </c>
      <c r="J46" s="47" t="s">
        <v>97</v>
      </c>
      <c r="K46" s="44">
        <v>1</v>
      </c>
      <c r="N46" s="72"/>
      <c r="O46" s="71"/>
      <c r="P46" s="71"/>
      <c r="Q46" s="71"/>
      <c r="R46" s="72"/>
      <c r="S46" s="72"/>
    </row>
    <row r="47" spans="1:19" ht="15" customHeight="1" x14ac:dyDescent="0.25">
      <c r="A47" s="43"/>
      <c r="B47" s="43"/>
      <c r="C47" s="44"/>
      <c r="E47" s="43"/>
      <c r="F47" s="90"/>
      <c r="G47" s="44"/>
      <c r="I47" s="43"/>
      <c r="J47" s="47" t="s">
        <v>195</v>
      </c>
      <c r="K47" s="44">
        <v>4</v>
      </c>
    </row>
    <row r="48" spans="1:19" ht="15" customHeight="1" x14ac:dyDescent="0.25">
      <c r="A48" s="43"/>
      <c r="B48" s="43"/>
      <c r="C48" s="44"/>
      <c r="E48" s="43" t="s">
        <v>46</v>
      </c>
      <c r="F48" s="90" t="s">
        <v>185</v>
      </c>
      <c r="G48" s="44">
        <v>2</v>
      </c>
      <c r="I48" s="43"/>
      <c r="J48" s="47" t="s">
        <v>196</v>
      </c>
      <c r="K48" s="44">
        <v>5</v>
      </c>
    </row>
    <row r="49" spans="1:13" ht="15" customHeight="1" x14ac:dyDescent="0.25">
      <c r="A49" s="43"/>
      <c r="B49" s="43"/>
      <c r="C49" s="44"/>
      <c r="E49" s="43"/>
      <c r="F49" s="90" t="s">
        <v>186</v>
      </c>
      <c r="G49" s="44">
        <v>3</v>
      </c>
      <c r="I49" s="43"/>
      <c r="J49" s="47"/>
      <c r="K49" s="44"/>
    </row>
    <row r="50" spans="1:13" ht="15" customHeight="1" x14ac:dyDescent="0.25">
      <c r="A50" s="43"/>
      <c r="B50" s="43"/>
      <c r="C50" s="44"/>
      <c r="E50" s="43"/>
      <c r="F50" s="89" t="s">
        <v>143</v>
      </c>
      <c r="G50" s="44">
        <v>4</v>
      </c>
      <c r="I50" s="43"/>
      <c r="J50" s="90"/>
      <c r="K50" s="44"/>
    </row>
    <row r="51" spans="1:13" ht="15" customHeight="1" x14ac:dyDescent="0.25">
      <c r="A51" s="43"/>
      <c r="B51" s="43"/>
      <c r="C51" s="44"/>
      <c r="E51" s="43"/>
      <c r="F51" s="90" t="s">
        <v>187</v>
      </c>
      <c r="G51" s="44">
        <v>5</v>
      </c>
      <c r="I51" s="43"/>
      <c r="J51" s="90"/>
      <c r="K51" s="44"/>
    </row>
    <row r="52" spans="1:13" ht="15" customHeight="1" x14ac:dyDescent="0.25">
      <c r="A52" s="43"/>
      <c r="B52" s="43"/>
      <c r="C52" s="44"/>
      <c r="I52" s="43"/>
      <c r="J52" s="90"/>
      <c r="K52" s="44"/>
    </row>
    <row r="53" spans="1:13" ht="15" customHeight="1" x14ac:dyDescent="0.25">
      <c r="A53" s="43"/>
      <c r="B53" s="43"/>
      <c r="C53" s="44"/>
      <c r="I53" s="43"/>
      <c r="J53" s="90"/>
      <c r="K53" s="44"/>
    </row>
    <row r="54" spans="1:13" ht="15" customHeight="1" x14ac:dyDescent="0.25"/>
    <row r="55" spans="1:13" ht="15" customHeight="1" x14ac:dyDescent="0.25"/>
    <row r="56" spans="1:13" ht="15" customHeight="1" x14ac:dyDescent="0.25"/>
    <row r="59" spans="1:13" x14ac:dyDescent="0.25">
      <c r="J59" s="93"/>
      <c r="K59" s="71"/>
      <c r="L59" s="71"/>
      <c r="M59" s="71"/>
    </row>
    <row r="62" spans="1:13" x14ac:dyDescent="0.25">
      <c r="F62" s="93"/>
      <c r="G62" s="71"/>
      <c r="H62" s="71"/>
      <c r="I62" s="71"/>
    </row>
  </sheetData>
  <mergeCells count="3">
    <mergeCell ref="I1:K1"/>
    <mergeCell ref="A1:C1"/>
    <mergeCell ref="E1:G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N73"/>
  <sheetViews>
    <sheetView topLeftCell="A10" zoomScaleNormal="100" workbookViewId="0">
      <selection activeCell="C57" sqref="C57"/>
    </sheetView>
  </sheetViews>
  <sheetFormatPr defaultRowHeight="15" x14ac:dyDescent="0.25"/>
  <cols>
    <col min="1" max="1" width="6.28515625" style="55" customWidth="1"/>
    <col min="2" max="2" width="81.7109375" style="32" customWidth="1"/>
    <col min="3" max="3" width="112" style="56" customWidth="1"/>
    <col min="4" max="4" width="9.28515625" style="56" customWidth="1"/>
    <col min="5" max="5" width="112" style="56" customWidth="1"/>
    <col min="6" max="7" width="14.42578125" style="35" customWidth="1"/>
    <col min="8" max="8" width="10.42578125" style="32" bestFit="1" customWidth="1"/>
    <col min="9" max="16384" width="9.140625" style="32"/>
  </cols>
  <sheetData>
    <row r="1" spans="1:10" x14ac:dyDescent="0.25">
      <c r="A1" s="213" t="s">
        <v>173</v>
      </c>
      <c r="B1" s="213"/>
      <c r="G1" s="62">
        <f>MATCH(Results!K2,Name,0)</f>
        <v>1</v>
      </c>
    </row>
    <row r="2" spans="1:10" x14ac:dyDescent="0.25">
      <c r="A2" s="19" t="s">
        <v>108</v>
      </c>
      <c r="B2" s="3" t="s">
        <v>11</v>
      </c>
      <c r="C2" s="16" t="s">
        <v>113</v>
      </c>
      <c r="D2" s="16" t="s">
        <v>13</v>
      </c>
      <c r="E2" s="16" t="s">
        <v>200</v>
      </c>
      <c r="F2" s="4" t="s">
        <v>28</v>
      </c>
      <c r="G2" s="5" t="s">
        <v>99</v>
      </c>
      <c r="H2" s="5" t="s">
        <v>172</v>
      </c>
    </row>
    <row r="3" spans="1:10" ht="18" customHeight="1" x14ac:dyDescent="0.25">
      <c r="A3" s="20"/>
      <c r="B3" s="6" t="s">
        <v>100</v>
      </c>
      <c r="C3" s="17"/>
      <c r="D3" s="17"/>
      <c r="E3" s="17"/>
      <c r="F3" s="7">
        <f>SUM(F4:F11)</f>
        <v>0</v>
      </c>
      <c r="G3" s="7">
        <f>'Maturity Scoring Matrix'!D3</f>
        <v>0</v>
      </c>
      <c r="H3" s="67">
        <v>0</v>
      </c>
    </row>
    <row r="4" spans="1:10" ht="18" customHeight="1" x14ac:dyDescent="0.25">
      <c r="A4" s="21" t="s">
        <v>23</v>
      </c>
      <c r="B4" s="2" t="s">
        <v>109</v>
      </c>
      <c r="C4" s="18" t="str">
        <f>INDEX(Name,Weighting!G$1)</f>
        <v>Blank</v>
      </c>
      <c r="D4" s="68">
        <v>0</v>
      </c>
      <c r="E4" s="77"/>
      <c r="F4" s="65">
        <v>0</v>
      </c>
      <c r="G4" s="36"/>
      <c r="J4" s="53"/>
    </row>
    <row r="5" spans="1:10" ht="18" customHeight="1" x14ac:dyDescent="0.25">
      <c r="A5" s="21" t="s">
        <v>23</v>
      </c>
      <c r="B5" s="2" t="s">
        <v>110</v>
      </c>
      <c r="C5" s="18" t="str">
        <f>INDEX(Organisation,Weighting!G$1)</f>
        <v>PIANOo - Ministry of Economic Affairs (NL)</v>
      </c>
      <c r="D5" s="68">
        <v>0</v>
      </c>
      <c r="E5" s="77"/>
      <c r="F5" s="65">
        <v>0</v>
      </c>
      <c r="G5" s="36"/>
      <c r="J5" s="53"/>
    </row>
    <row r="6" spans="1:10" ht="18" customHeight="1" x14ac:dyDescent="0.25">
      <c r="A6" s="21" t="s">
        <v>23</v>
      </c>
      <c r="B6" s="2" t="s">
        <v>111</v>
      </c>
      <c r="C6" s="18" t="str">
        <f>INDEX(E_Mail,Weighting!G$1)</f>
        <v>Blank</v>
      </c>
      <c r="D6" s="68">
        <v>0</v>
      </c>
      <c r="E6" s="77"/>
      <c r="F6" s="65">
        <v>0</v>
      </c>
      <c r="G6" s="36"/>
      <c r="J6" s="53"/>
    </row>
    <row r="7" spans="1:10" ht="18" customHeight="1" x14ac:dyDescent="0.25">
      <c r="A7" s="21" t="s">
        <v>23</v>
      </c>
      <c r="B7" s="2" t="s">
        <v>112</v>
      </c>
      <c r="C7" s="18" t="str">
        <f>INDEX(Telephone_Number,Weighting!G$1)</f>
        <v>Blank</v>
      </c>
      <c r="D7" s="68">
        <v>0</v>
      </c>
      <c r="E7" s="77"/>
      <c r="F7" s="65">
        <v>0</v>
      </c>
      <c r="G7" s="36"/>
      <c r="J7" s="53"/>
    </row>
    <row r="8" spans="1:10" ht="18" customHeight="1" x14ac:dyDescent="0.25">
      <c r="A8" s="21" t="s">
        <v>24</v>
      </c>
      <c r="B8" s="15" t="s">
        <v>51</v>
      </c>
      <c r="C8" s="18" t="str">
        <f>INDEX(A.2_A_public_service_is_a_service_rendered_in_the_public_interest._What_is_the_public_service_you_provide_to_end_users__either_citizens__businesses_or_other_public_administrations_?__Please_note_that_all_further_questions_in_this_survey_must_be_applied_to,Weighting!G$1)</f>
        <v>Provide access to procurement documents</v>
      </c>
      <c r="D8" s="68">
        <v>0</v>
      </c>
      <c r="E8" s="77"/>
      <c r="F8" s="65">
        <v>0</v>
      </c>
      <c r="G8" s="36"/>
      <c r="J8" s="53"/>
    </row>
    <row r="9" spans="1:10" ht="18" customHeight="1" x14ac:dyDescent="0.25">
      <c r="A9" s="21" t="s">
        <v>25</v>
      </c>
      <c r="B9" s="15" t="s">
        <v>52</v>
      </c>
      <c r="C9" s="18" t="str">
        <f>INDEX(A.3_What_is_the_primary_end_user_group_to_which_your_public_service_is_delivered?,Weighting!G$1)</f>
        <v>Every Contracting Authority running a public procurement procedure.</v>
      </c>
      <c r="D9" s="68">
        <v>0</v>
      </c>
      <c r="E9" s="77"/>
      <c r="F9" s="65">
        <v>0</v>
      </c>
      <c r="G9" s="36"/>
      <c r="J9" s="53"/>
    </row>
    <row r="10" spans="1:10" ht="18" customHeight="1" x14ac:dyDescent="0.25">
      <c r="A10" s="21" t="s">
        <v>26</v>
      </c>
      <c r="B10" s="15" t="s">
        <v>53</v>
      </c>
      <c r="C10" s="18" t="str">
        <f>INDEX(A.4_Which_public_administration_is_responsible_for_providing_the_public_service?,Weighting!G$1)</f>
        <v>Economic Operators (suppliers) interested in the subject of the procurement procedure.</v>
      </c>
      <c r="D10" s="68">
        <v>0</v>
      </c>
      <c r="E10" s="77"/>
      <c r="F10" s="65">
        <v>0</v>
      </c>
      <c r="G10" s="32"/>
      <c r="J10" s="53"/>
    </row>
    <row r="11" spans="1:10" ht="18" customHeight="1" x14ac:dyDescent="0.25">
      <c r="A11" s="21" t="s">
        <v>27</v>
      </c>
      <c r="B11" s="15" t="s">
        <v>54</v>
      </c>
      <c r="C11" s="18" t="str">
        <f>INDEX(A.5_At_what_administrative_level_is_the_public_service_being_delivered?__multiple_answers_are_possible,Weighting!G$1)</f>
        <v>Local (e.g. City, Municipality);Regional;National</v>
      </c>
      <c r="D11" s="68">
        <v>0</v>
      </c>
      <c r="E11" s="77"/>
      <c r="F11" s="65">
        <v>0</v>
      </c>
      <c r="G11" s="36"/>
      <c r="J11" s="53"/>
    </row>
    <row r="12" spans="1:10" ht="18" customHeight="1" x14ac:dyDescent="0.25">
      <c r="A12" s="20"/>
      <c r="B12" s="6" t="s">
        <v>47</v>
      </c>
      <c r="C12" s="17"/>
      <c r="D12" s="17"/>
      <c r="E12" s="17"/>
      <c r="F12" s="66">
        <f>SUM(F13:F18)</f>
        <v>1</v>
      </c>
      <c r="G12" s="7">
        <f>'Maturity Scoring Matrix'!D9</f>
        <v>0.25</v>
      </c>
      <c r="H12" s="67">
        <f>SUMPRODUCT(D13:D18,F13:F18)</f>
        <v>4.5</v>
      </c>
      <c r="J12" s="53"/>
    </row>
    <row r="13" spans="1:10" ht="18" customHeight="1" x14ac:dyDescent="0.25">
      <c r="A13" s="21" t="s">
        <v>15</v>
      </c>
      <c r="B13" s="15" t="s">
        <v>55</v>
      </c>
      <c r="C13" s="18" t="str">
        <f>INDEX(B.1_Through_which_delivery_channels_can_the_public_service_be_accessed_by_the_end_user?__multiple_answers_are_possible,Weighting!G$1)</f>
        <v>Website (functionality that is directly accessible for the end user via an Internet URL);Portal (functionality that is directly accessible via a portal that amongst other provides access to the public service)</v>
      </c>
      <c r="D13" s="68"/>
      <c r="E13" s="77"/>
      <c r="F13" s="64">
        <f>'Maturity Scoring Matrix'!C10</f>
        <v>0</v>
      </c>
      <c r="G13" s="36"/>
      <c r="J13" s="53"/>
    </row>
    <row r="14" spans="1:10" ht="18" customHeight="1" x14ac:dyDescent="0.25">
      <c r="A14" s="21" t="s">
        <v>16</v>
      </c>
      <c r="B14" s="15" t="s">
        <v>56</v>
      </c>
      <c r="C14" s="18" t="str">
        <f>INDEX(B.2_Can_the_public_service_be_accessed_using_multiple_devices__platforms_or_browsers?__Example_of_devices__PC__Tablet__Mobile_Phone__Platforms__Windows_OS__Mac_OS__Mobile_OS__Browsers__Internet_Explorer__Google_Chrome__Firefox__Opera,Weighting!G$1)</f>
        <v>Yes, the public service is offered for all common available devices, platforms and/or browsers</v>
      </c>
      <c r="D14" s="68">
        <f>IF(ISNA(VLOOKUP(C14,'Maturity Scoring - Data tables'!B7:C9,2,FALSE)),0,VLOOKUP(C14,'Maturity Scoring - Data tables'!B7:C9,2,FALSE))</f>
        <v>5</v>
      </c>
      <c r="E14" s="111">
        <f>IF(ISNA(HLOOKUP(D14,'Recommendation table'!$C$1:$G$38,10)),"",HLOOKUP(D14,'Recommendation table'!$C$1:$G$38,10))</f>
        <v>0</v>
      </c>
      <c r="F14" s="64">
        <f>'Maturity Scoring Matrix'!C11</f>
        <v>0.4</v>
      </c>
      <c r="G14" s="36"/>
      <c r="J14" s="53"/>
    </row>
    <row r="15" spans="1:10" ht="18" customHeight="1" x14ac:dyDescent="0.25">
      <c r="A15" s="21" t="s">
        <v>29</v>
      </c>
      <c r="B15" s="15" t="s">
        <v>58</v>
      </c>
      <c r="C15" s="18" t="str">
        <f>INDEX(B.3_Does_the_public_service_use_pre_filling_of_forms?,Weighting!G$1)</f>
        <v>Yes, pre-filling is used for all data fields that are electronically available</v>
      </c>
      <c r="D15" s="68">
        <f>IF(ISNA(VLOOKUP(C15,'Maturity Scoring - Data tables'!B11:C14,2,FALSE)),0,VLOOKUP(C15,'Maturity Scoring - Data tables'!B11:C14,2,FALSE))</f>
        <v>5</v>
      </c>
      <c r="E15" s="111">
        <f>IF(ISNA(HLOOKUP(D15,'Recommendation table'!$C$1:$G$38,11)),"",HLOOKUP(D15,'Recommendation table'!$C$1:$G$38,11))</f>
        <v>0</v>
      </c>
      <c r="F15" s="64">
        <f>'Maturity Scoring Matrix'!C12</f>
        <v>0.4</v>
      </c>
      <c r="G15" s="36"/>
      <c r="J15" s="53"/>
    </row>
    <row r="16" spans="1:10" ht="18" customHeight="1" x14ac:dyDescent="0.25">
      <c r="A16" s="21" t="s">
        <v>30</v>
      </c>
      <c r="B16" s="15" t="s">
        <v>60</v>
      </c>
      <c r="C16" s="18" t="str">
        <f>INDEX(B.4_To_what_extent_is_multilingualism_supported?,Weighting!G$1)</f>
        <v>Not at all</v>
      </c>
      <c r="D16" s="68">
        <f>IF(ISNA(VLOOKUP(C16,'Maturity Scoring - Data tables'!B16:C18,2,FALSE)),0,VLOOKUP(C16,'Maturity Scoring - Data tables'!B16:C18,2,FALSE))</f>
        <v>1</v>
      </c>
      <c r="E16" s="111" t="str">
        <f>IF(ISNA(HLOOKUP(D16,'Recommendation table'!$C$1:$G$38,12)),"",HLOOKUP(D16,'Recommendation table'!$C$1:$G$38,12))</f>
        <v xml:space="preserve">Your service is not multilingual. Consider at a minimum offering a multi-lingual interface. Offer it in one or several languages which best reflect the composition of your user community. You may start with offering multilingual basic information first, and then expand the scope of the translation. </v>
      </c>
      <c r="F16" s="64">
        <f>'Maturity Scoring Matrix'!C13</f>
        <v>0.1</v>
      </c>
      <c r="G16" s="36"/>
      <c r="J16" s="53"/>
    </row>
    <row r="17" spans="1:20" ht="18" customHeight="1" x14ac:dyDescent="0.25">
      <c r="A17" s="21" t="s">
        <v>31</v>
      </c>
      <c r="B17" s="15" t="s">
        <v>62</v>
      </c>
      <c r="C17" s="18" t="str">
        <f>INDEX(B.5_Does_your_public_service_promote_the_usage_of_its_own_or_other__public__services_through_linking_to_interlinking_with_other_web_sites?,Weighting!G$1)</f>
        <v>Yes, the public service is being referenced from other sites and the public service is referencing to other sites offering related public services</v>
      </c>
      <c r="D17" s="68">
        <f>IF(ISNA(VLOOKUP(C17,'Maturity Scoring - Data tables'!B20:C23,2,FALSE)),0,VLOOKUP(C17,'Maturity Scoring - Data tables'!B20:C23,2,FALSE))</f>
        <v>5</v>
      </c>
      <c r="E17" s="111">
        <f>IF(ISNA(HLOOKUP(D17,'Recommendation table'!$C$1:$G$38,13)),"",HLOOKUP(D17,'Recommendation table'!$C$1:$G$38,13))</f>
        <v>0</v>
      </c>
      <c r="F17" s="64">
        <f>'Maturity Scoring Matrix'!C14</f>
        <v>0.05</v>
      </c>
      <c r="G17" s="36"/>
      <c r="J17" s="53"/>
    </row>
    <row r="18" spans="1:20" ht="18" customHeight="1" x14ac:dyDescent="0.25">
      <c r="A18" s="21" t="s">
        <v>32</v>
      </c>
      <c r="B18" s="15" t="s">
        <v>64</v>
      </c>
      <c r="C18" s="18" t="str">
        <f>INDEX(B.6_Is_your_public_service_delivered_part_of_a_Service_Catalogue?,Weighting!G$1)</f>
        <v>No, because there is no Service Catalogue available</v>
      </c>
      <c r="D18" s="68">
        <f>IF(ISNA(VLOOKUP(C18,'Maturity Scoring - Data tables'!B25:C27,2,FALSE)),0,VLOOKUP(C18,'Maturity Scoring - Data tables'!B25:C27,2,FALSE))</f>
        <v>3</v>
      </c>
      <c r="E18" s="111" t="str">
        <f>IF(ISNA(HLOOKUP(D18,'Recommendation table'!$C$1:$G$38,14)),"",HLOOKUP(D18,'Recommendation table'!$C$1:$G$38,14))</f>
        <v xml:space="preserve">Currently, there is no Service Catalogue available for registering public services. You are encouraged to work together with other public administrations to start an initiative on this area. </v>
      </c>
      <c r="F18" s="64">
        <f>'Maturity Scoring Matrix'!C15</f>
        <v>0.05</v>
      </c>
      <c r="G18" s="36"/>
      <c r="J18" s="53"/>
    </row>
    <row r="19" spans="1:20" ht="18" customHeight="1" x14ac:dyDescent="0.25">
      <c r="A19" s="20"/>
      <c r="B19" s="6" t="s">
        <v>48</v>
      </c>
      <c r="C19" s="17"/>
      <c r="D19" s="17"/>
      <c r="E19" s="17"/>
      <c r="F19" s="7">
        <f>SUM(F20:F30)</f>
        <v>1.0000000000000002</v>
      </c>
      <c r="G19" s="7">
        <f>'Maturity Scoring Matrix'!D16</f>
        <v>0.4</v>
      </c>
      <c r="H19" s="67">
        <f>SUMPRODUCT(D20:D30,F20:F30)</f>
        <v>3.5</v>
      </c>
      <c r="J19" s="53"/>
    </row>
    <row r="20" spans="1:20" ht="18" customHeight="1" x14ac:dyDescent="0.25">
      <c r="A20" s="22" t="s">
        <v>103</v>
      </c>
      <c r="B20" s="15" t="s">
        <v>65</v>
      </c>
      <c r="C20" s="18" t="str">
        <f>INDEX(C.1_Please_list_the_services_which_your_public_service_has_to_consume_in_order_to_work._Firstly__Please_indicate_which_of_the_below_generic_services_are_required__note_that_this_is_an_indicative_list,Weighting!G$1)</f>
        <v>Authentication Service</v>
      </c>
      <c r="D20" s="68">
        <v>0</v>
      </c>
      <c r="E20" s="77"/>
      <c r="F20" s="64">
        <f>'Maturity Scoring Matrix'!C17</f>
        <v>0</v>
      </c>
      <c r="G20" s="36"/>
      <c r="I20" s="54"/>
      <c r="J20" s="53"/>
      <c r="K20" s="54"/>
      <c r="L20" s="54"/>
      <c r="M20" s="54"/>
      <c r="N20" s="54"/>
      <c r="O20" s="54"/>
      <c r="P20" s="54"/>
      <c r="Q20" s="54"/>
      <c r="R20" s="54"/>
      <c r="S20" s="54"/>
      <c r="T20" s="54"/>
    </row>
    <row r="21" spans="1:20" ht="18" customHeight="1" x14ac:dyDescent="0.25">
      <c r="A21" s="22" t="s">
        <v>104</v>
      </c>
      <c r="B21" s="15" t="s">
        <v>66</v>
      </c>
      <c r="C21" s="18" t="str">
        <f>INDEX(C.2_How_do_you_currently_consume_the_services__manually_versus_digitally_?,Weighting!G$1)</f>
        <v>Fully digitally</v>
      </c>
      <c r="D21" s="68">
        <f>IF(ISNA(VLOOKUP(C21,'Maturity Scoring - Data tables'!F3:G7,2,FALSE)),0,VLOOKUP(C21,'Maturity Scoring - Data tables'!F3:G7,2,FALSE))</f>
        <v>5</v>
      </c>
      <c r="E21" s="18">
        <f>IF(ISNA(HLOOKUP(D21,'Recommendation table'!$C$1:$G$38,17)),"",HLOOKUP(D21,'Recommendation table'!$C$1:$G$38,17))</f>
        <v>0</v>
      </c>
      <c r="F21" s="64">
        <f>'Maturity Scoring Matrix'!C18</f>
        <v>0.2</v>
      </c>
      <c r="G21" s="36"/>
      <c r="J21" s="53"/>
    </row>
    <row r="22" spans="1:20" ht="18" customHeight="1" x14ac:dyDescent="0.25">
      <c r="A22" s="22" t="s">
        <v>105</v>
      </c>
      <c r="B22" s="15" t="s">
        <v>327</v>
      </c>
      <c r="C22" s="18" t="str">
        <f>INDEX(C.3_How_do_you_currently_realise_consumed_services__Reuse_of_a_relevant_existing_services_vs_Self_Production_of_services_?,Weighting!G$1)</f>
        <v>(Nearly) all consumed services are reused</v>
      </c>
      <c r="D22" s="68">
        <f>IF(ISNA(VLOOKUP(C22,'Maturity Scoring - Data tables'!F9:G11,2,FALSE)),0,VLOOKUP(C22,'Maturity Scoring - Data tables'!F9:G11,2,FALSE))</f>
        <v>0</v>
      </c>
      <c r="E22" s="18" t="str">
        <f>IF(ISNA(HLOOKUP(D22,'Recommendation table'!$C$1:$G$38,18)),"",HLOOKUP(D22,'Recommendation table'!$C$1:$G$38,18))</f>
        <v/>
      </c>
      <c r="F22" s="64">
        <f>'Maturity Scoring Matrix'!C19</f>
        <v>0.25</v>
      </c>
      <c r="G22" s="36"/>
      <c r="J22" s="53"/>
    </row>
    <row r="23" spans="1:20" ht="18" customHeight="1" x14ac:dyDescent="0.25">
      <c r="A23" s="22" t="s">
        <v>106</v>
      </c>
      <c r="B23" s="15" t="s">
        <v>68</v>
      </c>
      <c r="C23" s="18" t="str">
        <f>INDEX(C.4_What_is_the_processing_mode_of_the_consumed_services?,Weighting!G$1)</f>
        <v>Fully real-time processing</v>
      </c>
      <c r="D23" s="68">
        <f>IF(ISNA(VLOOKUP(C23,'Maturity Scoring - Data tables'!F13:G16,2,FALSE)),0,VLOOKUP(C23,'Maturity Scoring - Data tables'!F13:G16,2,FALSE))</f>
        <v>5</v>
      </c>
      <c r="E23" s="18">
        <f>IF(ISNA(HLOOKUP(D23,'Recommendation table'!$C$1:$G$38,19)),"",HLOOKUP(D23,'Recommendation table'!$C$1:$G$38,19))</f>
        <v>0</v>
      </c>
      <c r="F23" s="64">
        <f>'Maturity Scoring Matrix'!C20</f>
        <v>0.1</v>
      </c>
      <c r="G23" s="36"/>
      <c r="J23" s="53"/>
    </row>
    <row r="24" spans="1:20" ht="18" customHeight="1" x14ac:dyDescent="0.25">
      <c r="A24" s="22" t="s">
        <v>20</v>
      </c>
      <c r="B24" s="15" t="s">
        <v>70</v>
      </c>
      <c r="C24" s="18" t="str">
        <f>INDEX(C.5_What_is_the_typical_interaction_mode_with_the_consumed_services?,Weighting!G$1)</f>
        <v>Both mechanisms (push and pull) are being used</v>
      </c>
      <c r="D24" s="68">
        <f>IF(ISNA(VLOOKUP(C24,'Maturity Scoring - Data tables'!F18:G22,2,FALSE)),0,VLOOKUP(C24,'Maturity Scoring - Data tables'!F18:G22,2,FALSE))</f>
        <v>5</v>
      </c>
      <c r="E24" s="18">
        <f>IF(ISNA(HLOOKUP(D24,'Recommendation table'!$C$1:$G$38,20)),"",HLOOKUP(D24,'Recommendation table'!$C$1:$G$38,20))</f>
        <v>0</v>
      </c>
      <c r="F24" s="64">
        <f>'Maturity Scoring Matrix'!C21</f>
        <v>0.05</v>
      </c>
      <c r="G24" s="36"/>
      <c r="J24" s="53"/>
    </row>
    <row r="25" spans="1:20" ht="18" customHeight="1" x14ac:dyDescent="0.25">
      <c r="A25" s="22" t="s">
        <v>107</v>
      </c>
      <c r="B25" s="15" t="s">
        <v>71</v>
      </c>
      <c r="C25" s="18" t="str">
        <f>INDEX(C.6_What_type_of_protocol_specifications_are_being_used_for_exchanging_structured_information?_The_protocol_specifies_the_dialog_not_the_content_of_the_messages._The_content_of_the_messages_is_part_of_the_next_question,Weighting!G$1)</f>
        <v>Fully common protocol specifications</v>
      </c>
      <c r="D25" s="68">
        <f>IF(ISNA(VLOOKUP(C25,'Maturity Scoring - Data tables'!F24:G28,2,FALSE)),0,VLOOKUP(C25,'Maturity Scoring - Data tables'!F24:G28,2,FALSE))</f>
        <v>5</v>
      </c>
      <c r="E25" s="18">
        <f>IF(ISNA(HLOOKUP(D25,'Recommendation table'!$C$1:$G$38,21)),"",HLOOKUP(D25,'Recommendation table'!$C$1:$G$38,21))</f>
        <v>0</v>
      </c>
      <c r="F25" s="64">
        <f>'Maturity Scoring Matrix'!C22</f>
        <v>0.1</v>
      </c>
      <c r="G25" s="36"/>
      <c r="J25" s="53"/>
    </row>
    <row r="26" spans="1:20" ht="18" customHeight="1" x14ac:dyDescent="0.25">
      <c r="A26" s="22" t="s">
        <v>42</v>
      </c>
      <c r="B26" s="15" t="s">
        <v>73</v>
      </c>
      <c r="C26" s="18" t="str">
        <f>INDEX(C.7_Are_services_typically_consumed_via_an_existing_network_infrastructure_or_a_dedicated__private_network?,Weighting!G$1)</f>
        <v>The services are mainly consumed using the publicly available Internet</v>
      </c>
      <c r="D26" s="68">
        <f>IF(ISNA(VLOOKUP(C26,'Maturity Scoring - Data tables'!F30:G33,2,FALSE)),0,VLOOKUP(C26,'Maturity Scoring - Data tables'!F30:G33,2,FALSE))</f>
        <v>5</v>
      </c>
      <c r="E26" s="18">
        <f>IF(ISNA(HLOOKUP(D26,'Recommendation table'!$C$1:$G$38,22)),"",HLOOKUP(D26,'Recommendation table'!$C$1:$G$38,22))</f>
        <v>0</v>
      </c>
      <c r="F26" s="64">
        <f>'Maturity Scoring Matrix'!C23</f>
        <v>0.05</v>
      </c>
      <c r="G26" s="36"/>
      <c r="J26" s="53"/>
    </row>
    <row r="27" spans="1:20" ht="18" customHeight="1" x14ac:dyDescent="0.25">
      <c r="A27" s="22" t="s">
        <v>43</v>
      </c>
      <c r="B27" s="15" t="s">
        <v>74</v>
      </c>
      <c r="C27" s="18" t="str">
        <f>INDEX(C.8_To_what_extent_are_semantic_standards_are_used_for_data_modelling?,Weighting!G$1)</f>
        <v>The whole development of the data models are based on existing (open) semantic standards and specifications</v>
      </c>
      <c r="D27" s="68">
        <f>IF(ISNA(VLOOKUP(C27,'Maturity Scoring - Data tables'!F35:G37,2,FALSE)),0,VLOOKUP(C27,'Maturity Scoring - Data tables'!F35:G37,2,FALSE))</f>
        <v>5</v>
      </c>
      <c r="E27" s="18">
        <f>IF(ISNA(HLOOKUP(D27,'Recommendation table'!$C$1:$G$38,23)),"",HLOOKUP(D27,'Recommendation table'!$C$1:$G$38,23))</f>
        <v>0</v>
      </c>
      <c r="F27" s="64">
        <f>'Maturity Scoring Matrix'!C24</f>
        <v>0.1</v>
      </c>
      <c r="G27" s="36"/>
      <c r="J27" s="53"/>
    </row>
    <row r="28" spans="1:20" ht="18" customHeight="1" x14ac:dyDescent="0.25">
      <c r="A28" s="22" t="s">
        <v>44</v>
      </c>
      <c r="B28" s="15" t="s">
        <v>75</v>
      </c>
      <c r="C28" s="18" t="str">
        <f>INDEX(C.9_Received_information_may_be_inconsistent_with_internal_information._Initiated_transactions_may_lead_to_an_unexpected_response_for_example._How_are_such_exceptions_typically_resolved?,Weighting!G$1)</f>
        <v>Fully automated</v>
      </c>
      <c r="D28" s="68">
        <f>IF(ISNA(VLOOKUP(C28,'Maturity Scoring - Data tables'!F39:G41,2,FALSE)),0,VLOOKUP(C28,'Maturity Scoring - Data tables'!F39:G41,2,FALSE))</f>
        <v>5</v>
      </c>
      <c r="E28" s="18">
        <f>IF(ISNA(HLOOKUP(D28,'Recommendation table'!$C$1:$G$38,24)),"",HLOOKUP(D28,'Recommendation table'!$C$1:$G$38,24))</f>
        <v>0</v>
      </c>
      <c r="F28" s="64">
        <f>'Maturity Scoring Matrix'!C25</f>
        <v>0.05</v>
      </c>
      <c r="G28" s="36"/>
      <c r="J28" s="53"/>
    </row>
    <row r="29" spans="1:20" ht="18" customHeight="1" x14ac:dyDescent="0.25">
      <c r="A29" s="22" t="s">
        <v>45</v>
      </c>
      <c r="B29" s="15" t="s">
        <v>76</v>
      </c>
      <c r="C29" s="18" t="str">
        <f>INDEX(C.10_Has_the_public_service_followed_certification_procedures_before_making_use_of_the_consumed_services?,Weighting!G$1)</f>
        <v>Mostly No, there are no certification procedure available</v>
      </c>
      <c r="D29" s="68">
        <f>IF(ISNA(VLOOKUP(C29,'Maturity Scoring - Data tables'!F43:G46,2,FALSE)),0,VLOOKUP(C29,'Maturity Scoring - Data tables'!F43:G46,2,FALSE))</f>
        <v>3</v>
      </c>
      <c r="E29" s="18" t="str">
        <f>IF(ISNA(HLOOKUP(D29,'Recommendation table'!$C$1:$G$38,25)),"",HLOOKUP(D29,'Recommendation table'!$C$1:$G$38,25))</f>
        <v>You are currently consuming the service without certification as no certification procedure has been put into place by the providing organisation. This creates the risk of interconnections not working properly. Multiple aspects such as security, governance, technological and semantic interoperability and availability risk being overlooked. Clarify the need for proper certification with the service provider. Encourage certification, both of your services with other services and vice versa. Reflect on peers’ certification policy and best practices.</v>
      </c>
      <c r="F29" s="64">
        <f>'Maturity Scoring Matrix'!C26</f>
        <v>0.05</v>
      </c>
      <c r="G29" s="36"/>
      <c r="J29" s="53"/>
    </row>
    <row r="30" spans="1:20" ht="18" customHeight="1" x14ac:dyDescent="0.25">
      <c r="A30" s="22" t="s">
        <v>46</v>
      </c>
      <c r="B30" s="15" t="s">
        <v>77</v>
      </c>
      <c r="C30" s="18" t="str">
        <f>INDEX(C.11_Has_the_public_service_been_involved_in_establishing_the_specifications_of_the_consumed_services?,Weighting!G$1)</f>
        <v>Mostly No, although this would have been possible</v>
      </c>
      <c r="D30" s="68">
        <f>IF(ISNA(VLOOKUP(C30,'Maturity Scoring - Data tables'!F48:G51,2,FALSE)),0,VLOOKUP(C30,'Maturity Scoring - Data tables'!F48:G51,2,FALSE))</f>
        <v>2</v>
      </c>
      <c r="E30" s="18" t="str">
        <f>IF(ISNA(HLOOKUP(D30,'Recommendation table'!$C$1:$G$38,26)),"",HLOOKUP(D30,'Recommendation table'!$C$1:$G$38,26))</f>
        <v>Currently, you are not participating in the specification process whilst the opportunity is there. Your participation would in fact result in a range of benefits: upfront alignment in terms of interoperability with other services; learning and good practice sharing with other organisations; identification of additional opportunities to further foster interoperability; and most importantly a clear opportunity for your organisation to influence the other service’s design. Consider joining the specification process at the earliest opportunity.</v>
      </c>
      <c r="F30" s="64">
        <f>'Maturity Scoring Matrix'!C27</f>
        <v>0.05</v>
      </c>
      <c r="G30" s="36"/>
      <c r="J30" s="53"/>
    </row>
    <row r="31" spans="1:20" ht="18" customHeight="1" x14ac:dyDescent="0.25">
      <c r="A31" s="20"/>
      <c r="B31" s="6" t="s">
        <v>49</v>
      </c>
      <c r="C31" s="17"/>
      <c r="D31" s="17"/>
      <c r="E31" s="17"/>
      <c r="F31" s="7">
        <f>SUM(F32:F42)</f>
        <v>1.0000000000000002</v>
      </c>
      <c r="G31" s="7">
        <f>'Maturity Scoring Matrix'!D28</f>
        <v>0.35</v>
      </c>
      <c r="H31" s="67">
        <f>SUMPRODUCT(D32:D42,F32:F42)</f>
        <v>2.65</v>
      </c>
      <c r="J31" s="53"/>
    </row>
    <row r="32" spans="1:20" ht="18" customHeight="1" x14ac:dyDescent="0.25">
      <c r="A32" s="23" t="s">
        <v>101</v>
      </c>
      <c r="B32" s="15" t="s">
        <v>78</v>
      </c>
      <c r="C32" s="18" t="str">
        <f>INDEX(D.1_Has_the_public_service_been_evaluated_in_terms_of_its_cost_and_benefits_before_deciding_on_whether_how_it_should_be_implemented__e.g._through_conducting_an_ex_ante_Business_Case_?,Weighting!G$1)</f>
        <v>Yes, cost and benefits of the public service were detailed based on a common business case approach (e.g. cost-benefit analysis, total cost of ownership calculation)</v>
      </c>
      <c r="D32" s="68">
        <f>IF(ISNA(VLOOKUP(C32,'Maturity Scoring - Data tables'!J3:K5,2,FALSE)),0,VLOOKUP(C32,'Maturity Scoring - Data tables'!J3:K5,2,FALSE))</f>
        <v>3</v>
      </c>
      <c r="E32" s="78" t="str">
        <f>IF(ISNA(HLOOKUP(D32,'Recommendation table'!$C$1:$G$38,28)),"",HLOOKUP(D32,'Recommendation table'!$C$1:$G$38,28))</f>
        <v>Currently, cost and benefits are detailed based on a common business case approach. However, your public service could further improve the decision-making process by analysing multiple alternative scenarios and their impact on the interoperability of the public service and related cost and benefits.</v>
      </c>
      <c r="F32" s="64">
        <f>'Maturity Scoring Matrix'!C29</f>
        <v>0.1</v>
      </c>
      <c r="G32" s="36"/>
      <c r="J32" s="53"/>
    </row>
    <row r="33" spans="1:10" ht="18" customHeight="1" x14ac:dyDescent="0.25">
      <c r="A33" s="23" t="s">
        <v>102</v>
      </c>
      <c r="B33" s="15" t="s">
        <v>80</v>
      </c>
      <c r="C33" s="18" t="str">
        <f>INDEX(D.2_Does_your_public_service_provide_services_towards_the_external_environment_for_reuse?,Weighting!G$1)</f>
        <v>The public service makes no services available towards the external environment, while this would be possible</v>
      </c>
      <c r="D33" s="68">
        <f>IF(ISNA(VLOOKUP(C33,'Maturity Scoring - Data tables'!J7:K10,2,FALSE)),0,VLOOKUP(C33,'Maturity Scoring - Data tables'!J7:K10,2,FALSE))</f>
        <v>1</v>
      </c>
      <c r="E33" s="78" t="str">
        <f>IF(ISNA(HLOOKUP(D33,'Recommendation table'!$C$1:$G$38,29)),"",HLOOKUP(D33,'Recommendation table'!$C$1:$G$38,29))</f>
        <v>At this moment your public services delivers no or some services towards the external environment. Use an overarching business case approach to determine if it would add value to the landscape to create new services to further optimise functionality and data quality &amp; insights within your and other administrations.</v>
      </c>
      <c r="F33" s="64">
        <f>'Maturity Scoring Matrix'!C30</f>
        <v>0.25</v>
      </c>
      <c r="G33" s="36"/>
      <c r="J33" s="53"/>
    </row>
    <row r="34" spans="1:10" ht="18" customHeight="1" x14ac:dyDescent="0.25">
      <c r="A34" s="23" t="s">
        <v>3</v>
      </c>
      <c r="B34" s="15" t="s">
        <v>82</v>
      </c>
      <c r="C34" s="18" t="str">
        <f>INDEX(D.3_Has_standardization_been_a_procurement_criterion_when_procuring_the_service_s_components?,Weighting!G$1)</f>
        <v>Yes, and enforced to ensure compliance</v>
      </c>
      <c r="D34" s="68">
        <f>IF(ISNA(VLOOKUP(C34,'Maturity Scoring - Data tables'!J12:K14,2,FALSE)),0,VLOOKUP(C34,'Maturity Scoring - Data tables'!J12:K14,2,FALSE))</f>
        <v>5</v>
      </c>
      <c r="E34" s="78">
        <f>IF(ISNA(HLOOKUP(D34,'Recommendation table'!$C$1:$G$38,30)),"",HLOOKUP(D34,'Recommendation table'!$C$1:$G$38,30))</f>
        <v>0</v>
      </c>
      <c r="F34" s="64">
        <f>'Maturity Scoring Matrix'!C31</f>
        <v>0.05</v>
      </c>
      <c r="G34" s="36"/>
      <c r="J34" s="53"/>
    </row>
    <row r="35" spans="1:10" ht="18" customHeight="1" x14ac:dyDescent="0.25">
      <c r="A35" s="23" t="s">
        <v>4</v>
      </c>
      <c r="B35" s="15" t="s">
        <v>83</v>
      </c>
      <c r="C35" s="18" t="str">
        <f>INDEX(D.4_Does_the_public_service_feature_a_central_point_of_control_for_choreography_of_externally_consumed_and_provided_services?_The_central_point_of_control_keeps_track_of_all_related_information_regarding_the_status_of_all_individual_cases_currently_active,Weighting!G$1)</f>
        <v>Yes</v>
      </c>
      <c r="D35" s="68">
        <f>IF(ISNA(VLOOKUP(C35,'Maturity Scoring - Data tables'!J16:K18,2,FALSE)),0,VLOOKUP(C35,'Maturity Scoring - Data tables'!J16:K18,2,FALSE))</f>
        <v>5</v>
      </c>
      <c r="E35" s="78">
        <f>IF(ISNA(HLOOKUP(D35,'Recommendation table'!$C$1:$G$38,31)),"",HLOOKUP(D35,'Recommendation table'!$C$1:$G$38,31))</f>
        <v>0</v>
      </c>
      <c r="F35" s="64">
        <f>'Maturity Scoring Matrix'!C32</f>
        <v>0.1</v>
      </c>
      <c r="G35" s="36"/>
      <c r="J35" s="53"/>
    </row>
    <row r="36" spans="1:10" ht="18" customHeight="1" x14ac:dyDescent="0.25">
      <c r="A36" s="23" t="s">
        <v>5</v>
      </c>
      <c r="B36" s="15" t="s">
        <v>84</v>
      </c>
      <c r="C36" s="18" t="str">
        <f>INDEX(D.5_To_what_extent_is_the_choreography_automated?,Weighting!G$1)</f>
        <v>Fully manual (all transactions are handled manually) choreography</v>
      </c>
      <c r="D36" s="68">
        <f>IF(ISNA(VLOOKUP(C36,'Maturity Scoring - Data tables'!J20:K22,2,FALSE)),0,VLOOKUP(C36,'Maturity Scoring - Data tables'!J20:K22,2,FALSE))</f>
        <v>1</v>
      </c>
      <c r="E36" s="78" t="str">
        <f>IF(ISNA(HLOOKUP(D36,'Recommendation table'!$C$1:$G$38,32)),"",HLOOKUP(D36,'Recommendation table'!$C$1:$G$38,32))</f>
        <v>Currently, service choreography is handled manually only. This manual interference locks up human resources and is time-consuming. Crucially, the error rate of manual intervention is typically higher than automated resolution. As a first step, eliminate manual intervention for standard cases that occur frequently.</v>
      </c>
      <c r="F36" s="64">
        <f>'Maturity Scoring Matrix'!C33</f>
        <v>0.1</v>
      </c>
      <c r="G36" s="36"/>
      <c r="J36" s="53"/>
    </row>
    <row r="37" spans="1:10" ht="18" customHeight="1" x14ac:dyDescent="0.25">
      <c r="A37" s="23" t="s">
        <v>6</v>
      </c>
      <c r="B37" s="15" t="s">
        <v>86</v>
      </c>
      <c r="C37" s="18" t="str">
        <f>INDEX(D.6_Does_the_service_share_status_information_on_the_cases_handled_with_external_services?,Weighting!G$1)</f>
        <v>No status information shared</v>
      </c>
      <c r="D37" s="68">
        <f>IF(ISNA(VLOOKUP(C37,'Maturity Scoring - Data tables'!J24:K26,2,FALSE)),0,VLOOKUP(C37,'Maturity Scoring - Data tables'!J24:K26,2,FALSE))</f>
        <v>1</v>
      </c>
      <c r="E37" s="78" t="str">
        <f>IF(ISNA(HLOOKUP(D37,'Recommendation table'!$C$1:$G$38,33)),"",HLOOKUP(D37,'Recommendation table'!$C$1:$G$38,33))</f>
        <v>You are currently not sharing status information with the services you are orchestrating. This leaves other, partner or dependent service owners without any information and insight on the cases handled (similar to a “black box”). Procedures to obtain status information from your service may be burdensome and time-consuming, discouraging such requests. Consider with which services the sharing of status information would be the most beneficial, using criteria such as the frequency and type of interaction.</v>
      </c>
      <c r="F37" s="64">
        <f>'Maturity Scoring Matrix'!C34</f>
        <v>0.05</v>
      </c>
      <c r="G37" s="36"/>
      <c r="J37" s="53"/>
    </row>
    <row r="38" spans="1:10" ht="18" customHeight="1" x14ac:dyDescent="0.25">
      <c r="A38" s="23" t="s">
        <v>7</v>
      </c>
      <c r="B38" s="15" t="s">
        <v>88</v>
      </c>
      <c r="C38" s="18" t="str">
        <f>INDEX(D.7_Does_the_service_establish_business_process_definitions__to_describe_the_source_and_target_processes_of_the_exchange__and_or_business_process_control_rules__e.g._rules_for_process_control__validation__quality_control__tracking_and_tracing__jointly_wit,Weighting!G$1)</f>
        <v>No, processes are not modelled</v>
      </c>
      <c r="D38" s="68">
        <f>IF(ISNA(VLOOKUP(C38,'Maturity Scoring - Data tables'!J28:K31,2,FALSE)),0,VLOOKUP(C38,'Maturity Scoring - Data tables'!J28:K31,2,FALSE))</f>
        <v>1</v>
      </c>
      <c r="E38" s="78" t="str">
        <f>IF(ISNA(HLOOKUP(D38,'Recommendation table'!$C$1:$G$38,34)),"",HLOOKUP(D38,'Recommendation table'!$C$1:$G$38,34))</f>
        <v>At this stage, you do not have coherent business process definitions and rules in place. This means that in day-to-day operations, your collaboration with other services is governed ad hoc, burdening your own and other services’ organisation. Consider putting in place a more manageable, consistent framework for establishing business processes, in particular where interdependencies between organisations are considerable.</v>
      </c>
      <c r="F38" s="64">
        <f>'Maturity Scoring Matrix'!C35</f>
        <v>0.05</v>
      </c>
      <c r="G38" s="36"/>
      <c r="J38" s="53"/>
    </row>
    <row r="39" spans="1:10" ht="18" customHeight="1" x14ac:dyDescent="0.25">
      <c r="A39" s="23" t="s">
        <v>8</v>
      </c>
      <c r="B39" s="15" t="s">
        <v>90</v>
      </c>
      <c r="C39" s="18" t="str">
        <f>INDEX(D.8_To_what_extent_are_Business_Process_Management_standards_applied_to_the_orchestration_of_the_service?,Weighting!G$1)</f>
        <v>Business processes are not modelled at all.</v>
      </c>
      <c r="D39" s="68">
        <f>IF(ISNA(VLOOKUP(C39,'Maturity Scoring - Data tables'!J33:K35,2,FALSE)),0,VLOOKUP(C39,'Maturity Scoring - Data tables'!J33:K35,2,FALSE))</f>
        <v>1</v>
      </c>
      <c r="E39" s="78" t="str">
        <f>IF(ISNA(HLOOKUP(D39,'Recommendation table'!$C$1:$G$38,35)),"",HLOOKUP(D39,'Recommendation table'!$C$1:$G$38,35))</f>
        <v>Modelling business processes ad hoc is likely to burden your organisation and decreases transparency with collaboration partners. Start modelling business processes more coherently, applying commonly used/accepted standards where possible.</v>
      </c>
      <c r="F39" s="64">
        <f>'Maturity Scoring Matrix'!C36</f>
        <v>0.05</v>
      </c>
      <c r="G39" s="36"/>
      <c r="J39" s="53"/>
    </row>
    <row r="40" spans="1:10" ht="18" customHeight="1" x14ac:dyDescent="0.25">
      <c r="A40" s="23" t="s">
        <v>9</v>
      </c>
      <c r="B40" s="15" t="s">
        <v>92</v>
      </c>
      <c r="C40" s="18" t="str">
        <f>INDEX(D.9_Has_the_Public_Service_considered_an_architecture_framework_in_its_design__EU__national_level__international__open__standard_?,Weighting!G$1)</f>
        <v>Yes, one or multiple architecture frameworks are used</v>
      </c>
      <c r="D40" s="68">
        <f>IF(ISNA(VLOOKUP(C40,'Maturity Scoring - Data tables'!J37:K40,2,FALSE)),0,VLOOKUP(C40,'Maturity Scoring - Data tables'!J37:K40,2,FALSE))</f>
        <v>4</v>
      </c>
      <c r="E40" s="78" t="str">
        <f>IF(ISNA(HLOOKUP(D40,'Recommendation table'!$C$1:$G$38,36)),"",HLOOKUP(D40,'Recommendation table'!$C$1:$G$38,36))</f>
        <v>Although you use one or more relevant frameworks, there is no process of independent audits to ensure compliance towards these frameworks. Consider setting up a yearly process for conducting these audits by an independent authority.</v>
      </c>
      <c r="F40" s="64">
        <f>'Maturity Scoring Matrix'!C37</f>
        <v>0.05</v>
      </c>
      <c r="G40" s="36"/>
      <c r="J40" s="53"/>
    </row>
    <row r="41" spans="1:10" ht="18" customHeight="1" x14ac:dyDescent="0.25">
      <c r="A41" s="23" t="s">
        <v>10</v>
      </c>
      <c r="B41" s="15" t="s">
        <v>94</v>
      </c>
      <c r="C41" s="18" t="str">
        <f>INDEX('EU Survey Output'!AK5:AK44,Weighting!G$1)</f>
        <v>Yes, the architecture is highly flexible</v>
      </c>
      <c r="D41" s="68">
        <f>IF(ISNA(VLOOKUP(C41,'Maturity Scoring - Data tables'!J42:K44,2,FALSE)),0,VLOOKUP(C41,'Maturity Scoring - Data tables'!J42:K44,2,FALSE))</f>
        <v>5</v>
      </c>
      <c r="E41" s="78">
        <f>IF(ISNA(HLOOKUP(D41,'Recommendation table'!$C$1:$G$38,37)),"",HLOOKUP(D41,'Recommendation table'!$C$1:$G$38,37))</f>
        <v>0</v>
      </c>
      <c r="F41" s="64">
        <f>'Maturity Scoring Matrix'!C38</f>
        <v>0.1</v>
      </c>
      <c r="G41" s="36"/>
      <c r="J41" s="53"/>
    </row>
    <row r="42" spans="1:10" ht="18" customHeight="1" x14ac:dyDescent="0.25">
      <c r="A42" s="23" t="s">
        <v>14</v>
      </c>
      <c r="B42" s="15" t="s">
        <v>96</v>
      </c>
      <c r="C42" s="18" t="str">
        <f>INDEX(D.11_Has_the_public_service_established_an__open__specification_process_in_which_administrations_and_businesses_can_participate?,Weighting!G$1)</f>
        <v>Yes, participation upon invitation</v>
      </c>
      <c r="D42" s="68">
        <f>IF(ISNA(VLOOKUP(C42,'Maturity Scoring - Data tables'!J46:K48,2,FALSE)),0,VLOOKUP(C42,'Maturity Scoring - Data tables'!J46:K48,2,FALSE))</f>
        <v>4</v>
      </c>
      <c r="E42" s="78" t="str">
        <f>IF(ISNA(HLOOKUP(D42,'Recommendation table'!$C$1:$G$38,38)),"",HLOOKUP(D42,'Recommendation table'!$C$1:$G$38,38))</f>
        <v>he specification process of your public service is “upon invitation only”. This is selective and you risk excluding organisations which could well be willing to participate. You should consider opening up the specifications process to a wider public. To do so, carefully assess the benefits of doing so (creating an environment of continuous knowledge sharing; ensuring the widest possible interoperability) against any possible disadvantages (such as increasing the specification process’ complexity). Think of innovative collaborative tools (Web 2.0) to at least partly web-enable the specification process.</v>
      </c>
      <c r="F42" s="64">
        <f>'Maturity Scoring Matrix'!C39</f>
        <v>0.1</v>
      </c>
      <c r="G42" s="36"/>
      <c r="J42" s="53"/>
    </row>
    <row r="43" spans="1:10" x14ac:dyDescent="0.25">
      <c r="J43" s="53"/>
    </row>
    <row r="44" spans="1:10" x14ac:dyDescent="0.25">
      <c r="J44" s="53"/>
    </row>
    <row r="46" spans="1:10" x14ac:dyDescent="0.25">
      <c r="B46" s="57"/>
      <c r="C46" s="58"/>
      <c r="D46" s="58"/>
      <c r="E46" s="58"/>
      <c r="F46" s="57"/>
      <c r="G46" s="57"/>
    </row>
    <row r="72" spans="1:40" ht="12.75" customHeight="1" x14ac:dyDescent="0.25">
      <c r="A72" s="59"/>
      <c r="B72" s="57"/>
      <c r="C72" s="57"/>
      <c r="D72" s="57"/>
      <c r="E72" s="57"/>
      <c r="F72" s="57"/>
      <c r="G72" s="57"/>
      <c r="H72" s="57"/>
      <c r="I72" s="57"/>
      <c r="J72" s="57"/>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row>
    <row r="73" spans="1:40" ht="12.75" customHeight="1" x14ac:dyDescent="0.25">
      <c r="A73" s="37"/>
      <c r="C73" s="32"/>
      <c r="D73" s="32"/>
      <c r="E73" s="32"/>
      <c r="F73" s="32"/>
      <c r="G73" s="32"/>
    </row>
  </sheetData>
  <mergeCells count="1">
    <mergeCell ref="A1:B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58"/>
  <sheetViews>
    <sheetView workbookViewId="0">
      <selection activeCell="H20" sqref="H20"/>
    </sheetView>
  </sheetViews>
  <sheetFormatPr defaultRowHeight="15" x14ac:dyDescent="0.25"/>
  <cols>
    <col min="1" max="1" width="9.140625" style="31"/>
    <col min="2" max="3" width="15.5703125" style="32" customWidth="1"/>
    <col min="4" max="4" width="34.140625" style="32" customWidth="1"/>
    <col min="5" max="5" width="15.5703125" style="31" customWidth="1"/>
    <col min="6" max="7" width="15.5703125" style="32" customWidth="1"/>
    <col min="8" max="8" width="34.140625" style="32" customWidth="1"/>
    <col min="9" max="9" width="15.5703125" style="31" customWidth="1"/>
    <col min="10" max="11" width="15.5703125" style="32" customWidth="1"/>
    <col min="12" max="12" width="34.28515625" style="31" customWidth="1"/>
    <col min="13" max="13" width="56.28515625" style="31" customWidth="1"/>
    <col min="14" max="16384" width="9.140625" style="32"/>
  </cols>
  <sheetData>
    <row r="1" spans="2:12" s="31" customFormat="1" x14ac:dyDescent="0.25"/>
    <row r="2" spans="2:12" x14ac:dyDescent="0.25">
      <c r="B2" s="85" t="s">
        <v>11</v>
      </c>
      <c r="C2" s="85" t="s">
        <v>199</v>
      </c>
      <c r="D2" s="85" t="s">
        <v>200</v>
      </c>
      <c r="F2" s="85" t="s">
        <v>11</v>
      </c>
      <c r="G2" s="85" t="s">
        <v>199</v>
      </c>
      <c r="H2" s="85" t="s">
        <v>200</v>
      </c>
      <c r="J2" s="85" t="s">
        <v>11</v>
      </c>
      <c r="K2" s="85" t="s">
        <v>199</v>
      </c>
      <c r="L2" s="85" t="s">
        <v>200</v>
      </c>
    </row>
    <row r="3" spans="2:12" ht="191.25" x14ac:dyDescent="0.25">
      <c r="B3" s="76" t="s">
        <v>55</v>
      </c>
      <c r="C3" s="86"/>
      <c r="D3" s="83"/>
      <c r="F3" s="87" t="s">
        <v>66</v>
      </c>
      <c r="G3" s="25"/>
      <c r="H3" s="83" t="s">
        <v>209</v>
      </c>
      <c r="J3" s="214" t="s">
        <v>78</v>
      </c>
      <c r="K3" s="82">
        <v>1</v>
      </c>
      <c r="L3" s="83" t="s">
        <v>224</v>
      </c>
    </row>
    <row r="4" spans="2:12" ht="191.25" x14ac:dyDescent="0.25">
      <c r="B4" s="214" t="s">
        <v>56</v>
      </c>
      <c r="C4" s="82">
        <v>2</v>
      </c>
      <c r="D4" s="83" t="s">
        <v>201</v>
      </c>
      <c r="F4" s="87" t="s">
        <v>67</v>
      </c>
      <c r="G4" s="25"/>
      <c r="H4" s="83" t="s">
        <v>210</v>
      </c>
      <c r="J4" s="214"/>
      <c r="K4" s="82">
        <v>3</v>
      </c>
      <c r="L4" s="83" t="s">
        <v>225</v>
      </c>
    </row>
    <row r="5" spans="2:12" ht="204" x14ac:dyDescent="0.25">
      <c r="B5" s="214"/>
      <c r="C5" s="82">
        <v>3</v>
      </c>
      <c r="D5" s="83" t="s">
        <v>202</v>
      </c>
      <c r="F5" s="87" t="s">
        <v>68</v>
      </c>
      <c r="G5" s="25"/>
      <c r="H5" s="83" t="s">
        <v>211</v>
      </c>
      <c r="J5" s="214" t="s">
        <v>80</v>
      </c>
      <c r="K5" s="82">
        <v>1</v>
      </c>
      <c r="L5" s="83" t="s">
        <v>226</v>
      </c>
    </row>
    <row r="6" spans="2:12" ht="216.75" x14ac:dyDescent="0.25">
      <c r="B6" s="214" t="s">
        <v>58</v>
      </c>
      <c r="C6" s="215">
        <v>2</v>
      </c>
      <c r="D6" s="216" t="s">
        <v>245</v>
      </c>
      <c r="F6" s="214" t="s">
        <v>70</v>
      </c>
      <c r="G6" s="82">
        <v>1</v>
      </c>
      <c r="H6" s="83" t="s">
        <v>212</v>
      </c>
      <c r="J6" s="214"/>
      <c r="K6" s="82">
        <v>4</v>
      </c>
      <c r="L6" s="83" t="s">
        <v>226</v>
      </c>
    </row>
    <row r="7" spans="2:12" ht="140.25" x14ac:dyDescent="0.25">
      <c r="B7" s="214"/>
      <c r="C7" s="215"/>
      <c r="D7" s="216"/>
      <c r="F7" s="214"/>
      <c r="G7" s="82">
        <v>3</v>
      </c>
      <c r="H7" s="83" t="s">
        <v>213</v>
      </c>
      <c r="J7" s="214"/>
      <c r="K7" s="82">
        <v>3</v>
      </c>
      <c r="L7" s="83" t="s">
        <v>227</v>
      </c>
    </row>
    <row r="8" spans="2:12" ht="235.5" customHeight="1" x14ac:dyDescent="0.25">
      <c r="B8" s="214"/>
      <c r="C8" s="215"/>
      <c r="D8" s="216"/>
      <c r="F8" s="87" t="s">
        <v>71</v>
      </c>
      <c r="G8" s="25"/>
      <c r="H8" s="83" t="s">
        <v>214</v>
      </c>
      <c r="J8" s="214" t="s">
        <v>82</v>
      </c>
      <c r="K8" s="82">
        <v>1</v>
      </c>
      <c r="L8" s="83" t="s">
        <v>228</v>
      </c>
    </row>
    <row r="9" spans="2:12" ht="296.25" customHeight="1" x14ac:dyDescent="0.25">
      <c r="B9" s="214"/>
      <c r="C9" s="215">
        <v>3</v>
      </c>
      <c r="D9" s="216" t="s">
        <v>246</v>
      </c>
      <c r="F9" s="87" t="s">
        <v>73</v>
      </c>
      <c r="G9" s="82" t="s">
        <v>247</v>
      </c>
      <c r="H9" s="83" t="s">
        <v>215</v>
      </c>
      <c r="J9" s="214"/>
      <c r="K9" s="82">
        <v>3</v>
      </c>
      <c r="L9" s="83" t="s">
        <v>229</v>
      </c>
    </row>
    <row r="10" spans="2:12" ht="267.75" x14ac:dyDescent="0.25">
      <c r="B10" s="214"/>
      <c r="C10" s="215"/>
      <c r="D10" s="216"/>
      <c r="F10" s="214" t="s">
        <v>74</v>
      </c>
      <c r="G10" s="82">
        <v>3</v>
      </c>
      <c r="H10" s="83" t="s">
        <v>216</v>
      </c>
      <c r="J10" s="88" t="s">
        <v>83</v>
      </c>
      <c r="K10" s="82">
        <v>1</v>
      </c>
      <c r="L10" s="83" t="s">
        <v>230</v>
      </c>
    </row>
    <row r="11" spans="2:12" ht="153" x14ac:dyDescent="0.25">
      <c r="B11" s="214"/>
      <c r="C11" s="215"/>
      <c r="D11" s="216"/>
      <c r="F11" s="214"/>
      <c r="G11" s="82">
        <v>4</v>
      </c>
      <c r="H11" s="83" t="s">
        <v>217</v>
      </c>
      <c r="J11" s="214" t="s">
        <v>84</v>
      </c>
      <c r="K11" s="82">
        <v>2</v>
      </c>
      <c r="L11" s="83" t="s">
        <v>231</v>
      </c>
    </row>
    <row r="12" spans="2:12" ht="220.5" customHeight="1" x14ac:dyDescent="0.25">
      <c r="B12" s="214" t="s">
        <v>60</v>
      </c>
      <c r="C12" s="82">
        <v>2</v>
      </c>
      <c r="D12" s="83" t="s">
        <v>203</v>
      </c>
      <c r="F12" s="87" t="s">
        <v>75</v>
      </c>
      <c r="G12" s="25"/>
      <c r="H12" s="83" t="s">
        <v>218</v>
      </c>
      <c r="J12" s="214"/>
      <c r="K12" s="82">
        <v>3</v>
      </c>
      <c r="L12" s="83" t="s">
        <v>232</v>
      </c>
    </row>
    <row r="13" spans="2:12" ht="204" x14ac:dyDescent="0.25">
      <c r="B13" s="214"/>
      <c r="C13" s="82">
        <v>3</v>
      </c>
      <c r="D13" s="83" t="s">
        <v>204</v>
      </c>
      <c r="F13" s="215" t="s">
        <v>76</v>
      </c>
      <c r="G13" s="82">
        <v>3</v>
      </c>
      <c r="H13" s="83" t="s">
        <v>219</v>
      </c>
      <c r="J13" s="214" t="s">
        <v>86</v>
      </c>
      <c r="K13" s="82">
        <v>3</v>
      </c>
      <c r="L13" s="83" t="s">
        <v>233</v>
      </c>
    </row>
    <row r="14" spans="2:12" ht="165.75" customHeight="1" x14ac:dyDescent="0.25">
      <c r="B14" s="214" t="s">
        <v>62</v>
      </c>
      <c r="C14" s="82">
        <v>3</v>
      </c>
      <c r="D14" s="83" t="s">
        <v>205</v>
      </c>
      <c r="F14" s="215"/>
      <c r="G14" s="82">
        <v>2</v>
      </c>
      <c r="H14" s="83" t="s">
        <v>220</v>
      </c>
      <c r="J14" s="214"/>
      <c r="K14" s="82">
        <v>4</v>
      </c>
      <c r="L14" s="83" t="s">
        <v>234</v>
      </c>
    </row>
    <row r="15" spans="2:12" ht="204" x14ac:dyDescent="0.25">
      <c r="B15" s="214"/>
      <c r="C15" s="82">
        <v>4</v>
      </c>
      <c r="D15" s="83" t="s">
        <v>206</v>
      </c>
      <c r="F15" s="215"/>
      <c r="G15" s="82">
        <v>4</v>
      </c>
      <c r="H15" s="83" t="s">
        <v>221</v>
      </c>
      <c r="J15" s="214" t="s">
        <v>88</v>
      </c>
      <c r="K15" s="82">
        <v>2</v>
      </c>
      <c r="L15" s="83" t="s">
        <v>235</v>
      </c>
    </row>
    <row r="16" spans="2:12" ht="90" customHeight="1" x14ac:dyDescent="0.25">
      <c r="B16" s="214" t="s">
        <v>64</v>
      </c>
      <c r="C16" s="82">
        <v>3</v>
      </c>
      <c r="D16" s="83" t="s">
        <v>207</v>
      </c>
      <c r="F16" s="215" t="s">
        <v>77</v>
      </c>
      <c r="G16" s="82">
        <v>3</v>
      </c>
      <c r="H16" s="83" t="s">
        <v>222</v>
      </c>
      <c r="J16" s="214"/>
      <c r="K16" s="82">
        <v>3</v>
      </c>
      <c r="L16" s="83" t="s">
        <v>236</v>
      </c>
    </row>
    <row r="17" spans="2:12" ht="179.25" customHeight="1" x14ac:dyDescent="0.25">
      <c r="B17" s="214"/>
      <c r="C17" s="82">
        <v>4</v>
      </c>
      <c r="D17" s="83" t="s">
        <v>208</v>
      </c>
      <c r="F17" s="215"/>
      <c r="G17" s="82">
        <v>2</v>
      </c>
      <c r="H17" s="83" t="s">
        <v>223</v>
      </c>
      <c r="J17" s="214" t="s">
        <v>90</v>
      </c>
      <c r="K17" s="82">
        <v>2</v>
      </c>
      <c r="L17" s="83" t="s">
        <v>237</v>
      </c>
    </row>
    <row r="18" spans="2:12" ht="178.5" x14ac:dyDescent="0.25">
      <c r="B18" s="31"/>
      <c r="C18" s="31"/>
      <c r="D18" s="31"/>
      <c r="F18" s="215"/>
      <c r="G18" s="82">
        <v>4</v>
      </c>
      <c r="H18" s="83" t="s">
        <v>223</v>
      </c>
      <c r="J18" s="214"/>
      <c r="K18" s="82">
        <v>3</v>
      </c>
      <c r="L18" s="83" t="s">
        <v>237</v>
      </c>
    </row>
    <row r="19" spans="2:12" ht="76.5" x14ac:dyDescent="0.25">
      <c r="B19" s="31"/>
      <c r="C19" s="31"/>
      <c r="D19" s="31"/>
      <c r="F19" s="31"/>
      <c r="G19" s="31"/>
      <c r="H19" s="31"/>
      <c r="J19" s="214" t="s">
        <v>92</v>
      </c>
      <c r="K19" s="82">
        <v>1</v>
      </c>
      <c r="L19" s="83" t="s">
        <v>238</v>
      </c>
    </row>
    <row r="20" spans="2:12" ht="76.5" x14ac:dyDescent="0.25">
      <c r="B20" s="31"/>
      <c r="C20" s="31"/>
      <c r="D20" s="31"/>
      <c r="F20" s="31"/>
      <c r="G20" s="31"/>
      <c r="H20" s="31"/>
      <c r="J20" s="214"/>
      <c r="K20" s="82">
        <v>2</v>
      </c>
      <c r="L20" s="83" t="s">
        <v>239</v>
      </c>
    </row>
    <row r="21" spans="2:12" ht="89.25" x14ac:dyDescent="0.25">
      <c r="B21" s="31"/>
      <c r="C21" s="31"/>
      <c r="D21" s="31"/>
      <c r="F21" s="31"/>
      <c r="G21" s="31"/>
      <c r="H21" s="31"/>
      <c r="J21" s="214"/>
      <c r="K21" s="82">
        <v>4</v>
      </c>
      <c r="L21" s="83" t="s">
        <v>240</v>
      </c>
    </row>
    <row r="22" spans="2:12" ht="140.25" x14ac:dyDescent="0.25">
      <c r="B22" s="31"/>
      <c r="C22" s="31"/>
      <c r="D22" s="31"/>
      <c r="F22" s="31"/>
      <c r="G22" s="31"/>
      <c r="H22" s="31"/>
      <c r="J22" s="214" t="s">
        <v>94</v>
      </c>
      <c r="K22" s="82">
        <v>3</v>
      </c>
      <c r="L22" s="83" t="s">
        <v>241</v>
      </c>
    </row>
    <row r="23" spans="2:12" ht="89.25" x14ac:dyDescent="0.25">
      <c r="B23" s="31"/>
      <c r="C23" s="31"/>
      <c r="D23" s="31"/>
      <c r="F23" s="31"/>
      <c r="G23" s="31"/>
      <c r="H23" s="31"/>
      <c r="J23" s="214"/>
      <c r="K23" s="82">
        <v>4</v>
      </c>
      <c r="L23" s="83" t="s">
        <v>242</v>
      </c>
    </row>
    <row r="24" spans="2:12" ht="165.75" x14ac:dyDescent="0.25">
      <c r="B24" s="31"/>
      <c r="C24" s="31"/>
      <c r="D24" s="31"/>
      <c r="F24" s="31"/>
      <c r="G24" s="31"/>
      <c r="H24" s="31"/>
      <c r="J24" s="214" t="s">
        <v>96</v>
      </c>
      <c r="K24" s="82">
        <v>2</v>
      </c>
      <c r="L24" s="83" t="s">
        <v>243</v>
      </c>
    </row>
    <row r="25" spans="2:12" ht="216.75" x14ac:dyDescent="0.25">
      <c r="B25" s="31"/>
      <c r="C25" s="31"/>
      <c r="D25" s="31"/>
      <c r="F25" s="31"/>
      <c r="G25" s="31"/>
      <c r="H25" s="31"/>
      <c r="J25" s="214"/>
      <c r="K25" s="82">
        <v>4</v>
      </c>
      <c r="L25" s="83" t="s">
        <v>244</v>
      </c>
    </row>
    <row r="26" spans="2:12" x14ac:dyDescent="0.25">
      <c r="B26" s="31"/>
      <c r="C26" s="31"/>
      <c r="D26" s="31"/>
      <c r="F26" s="31"/>
      <c r="G26" s="31"/>
      <c r="H26" s="31"/>
      <c r="J26" s="31"/>
      <c r="K26" s="31"/>
    </row>
    <row r="27" spans="2:12" x14ac:dyDescent="0.25">
      <c r="B27" s="31"/>
      <c r="C27" s="31"/>
      <c r="D27" s="31"/>
      <c r="F27" s="31"/>
      <c r="G27" s="31"/>
      <c r="H27" s="31"/>
      <c r="J27" s="31"/>
      <c r="K27" s="31"/>
    </row>
    <row r="28" spans="2:12" s="31" customFormat="1" x14ac:dyDescent="0.25"/>
    <row r="29" spans="2:12" s="31" customFormat="1" x14ac:dyDescent="0.25"/>
    <row r="30" spans="2:12" s="31" customFormat="1" x14ac:dyDescent="0.25"/>
    <row r="31" spans="2:12" s="31" customFormat="1" x14ac:dyDescent="0.25"/>
    <row r="32" spans="2:12" s="31" customFormat="1" x14ac:dyDescent="0.25"/>
    <row r="33" s="31" customFormat="1" x14ac:dyDescent="0.25"/>
    <row r="34" s="31" customFormat="1" x14ac:dyDescent="0.25"/>
    <row r="35" s="31" customFormat="1" x14ac:dyDescent="0.25"/>
    <row r="36" s="31" customFormat="1" x14ac:dyDescent="0.25"/>
    <row r="37" s="31" customFormat="1" x14ac:dyDescent="0.25"/>
    <row r="38" s="31" customFormat="1" x14ac:dyDescent="0.25"/>
    <row r="39" s="31" customFormat="1" x14ac:dyDescent="0.25"/>
    <row r="40" s="31" customFormat="1" x14ac:dyDescent="0.25"/>
    <row r="41" s="31" customFormat="1" x14ac:dyDescent="0.25"/>
    <row r="42" s="31" customFormat="1" x14ac:dyDescent="0.25"/>
    <row r="43" s="31" customFormat="1" x14ac:dyDescent="0.25"/>
    <row r="44" s="31" customFormat="1" x14ac:dyDescent="0.25"/>
    <row r="45" s="31" customFormat="1" x14ac:dyDescent="0.25"/>
    <row r="46" s="31" customFormat="1" x14ac:dyDescent="0.25"/>
    <row r="47" s="31" customFormat="1" x14ac:dyDescent="0.25"/>
    <row r="48" s="31" customFormat="1" x14ac:dyDescent="0.25"/>
    <row r="49" s="31" customFormat="1" x14ac:dyDescent="0.25"/>
    <row r="50" s="31" customFormat="1" x14ac:dyDescent="0.25"/>
    <row r="51" s="31" customFormat="1" x14ac:dyDescent="0.25"/>
    <row r="52" s="31" customFormat="1" x14ac:dyDescent="0.25"/>
    <row r="53" s="31" customFormat="1" x14ac:dyDescent="0.25"/>
    <row r="54" s="31" customFormat="1" x14ac:dyDescent="0.25"/>
    <row r="55" s="31" customFormat="1" x14ac:dyDescent="0.25"/>
    <row r="56" s="31" customFormat="1" x14ac:dyDescent="0.25"/>
    <row r="57" s="31" customFormat="1" x14ac:dyDescent="0.25"/>
    <row r="58" s="31" customFormat="1" x14ac:dyDescent="0.25"/>
  </sheetData>
  <mergeCells count="23">
    <mergeCell ref="J3:J4"/>
    <mergeCell ref="B12:B13"/>
    <mergeCell ref="B14:B15"/>
    <mergeCell ref="B16:B17"/>
    <mergeCell ref="F6:F7"/>
    <mergeCell ref="F10:F11"/>
    <mergeCell ref="B4:B5"/>
    <mergeCell ref="B6:B11"/>
    <mergeCell ref="C6:C8"/>
    <mergeCell ref="C9:C11"/>
    <mergeCell ref="J22:J23"/>
    <mergeCell ref="J24:J25"/>
    <mergeCell ref="F13:F15"/>
    <mergeCell ref="D6:D8"/>
    <mergeCell ref="D9:D11"/>
    <mergeCell ref="F16:F18"/>
    <mergeCell ref="J5:J7"/>
    <mergeCell ref="J8:J9"/>
    <mergeCell ref="J11:J12"/>
    <mergeCell ref="J13:J14"/>
    <mergeCell ref="J15:J16"/>
    <mergeCell ref="J17:J18"/>
    <mergeCell ref="J19:J2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H38"/>
  <sheetViews>
    <sheetView topLeftCell="A11" zoomScale="55" zoomScaleNormal="55" workbookViewId="0">
      <selection activeCell="I12" sqref="I12"/>
    </sheetView>
  </sheetViews>
  <sheetFormatPr defaultRowHeight="15" x14ac:dyDescent="0.25"/>
  <cols>
    <col min="1" max="1" width="9.140625" style="102"/>
    <col min="2" max="2" width="18.140625" style="102" customWidth="1"/>
    <col min="3" max="7" width="36.7109375" style="37" customWidth="1"/>
    <col min="8" max="16384" width="9.140625" style="102"/>
  </cols>
  <sheetData>
    <row r="1" spans="2:8" x14ac:dyDescent="0.25">
      <c r="B1" s="96" t="s">
        <v>11</v>
      </c>
      <c r="C1" s="97">
        <v>1</v>
      </c>
      <c r="D1" s="98">
        <v>2</v>
      </c>
      <c r="E1" s="99">
        <v>3</v>
      </c>
      <c r="F1" s="100">
        <v>4</v>
      </c>
      <c r="G1" s="101">
        <v>5</v>
      </c>
      <c r="H1" s="35"/>
    </row>
    <row r="2" spans="2:8" x14ac:dyDescent="0.25">
      <c r="B2" s="103" t="s">
        <v>100</v>
      </c>
      <c r="C2" s="199"/>
      <c r="D2" s="200"/>
      <c r="E2" s="200"/>
      <c r="F2" s="200"/>
      <c r="G2" s="201"/>
    </row>
    <row r="3" spans="2:8" x14ac:dyDescent="0.25">
      <c r="B3" s="104" t="s">
        <v>23</v>
      </c>
      <c r="C3" s="202" t="s">
        <v>314</v>
      </c>
      <c r="D3" s="203"/>
      <c r="E3" s="203"/>
      <c r="F3" s="203"/>
      <c r="G3" s="204"/>
    </row>
    <row r="4" spans="2:8" x14ac:dyDescent="0.25">
      <c r="B4" s="105" t="s">
        <v>24</v>
      </c>
      <c r="C4" s="205"/>
      <c r="D4" s="206"/>
      <c r="E4" s="206"/>
      <c r="F4" s="206"/>
      <c r="G4" s="207"/>
    </row>
    <row r="5" spans="2:8" x14ac:dyDescent="0.25">
      <c r="B5" s="105" t="s">
        <v>25</v>
      </c>
      <c r="C5" s="205"/>
      <c r="D5" s="206"/>
      <c r="E5" s="206"/>
      <c r="F5" s="206"/>
      <c r="G5" s="207"/>
    </row>
    <row r="6" spans="2:8" x14ac:dyDescent="0.25">
      <c r="B6" s="105" t="s">
        <v>26</v>
      </c>
      <c r="C6" s="205"/>
      <c r="D6" s="206"/>
      <c r="E6" s="206"/>
      <c r="F6" s="206"/>
      <c r="G6" s="207"/>
    </row>
    <row r="7" spans="2:8" x14ac:dyDescent="0.25">
      <c r="B7" s="106" t="s">
        <v>27</v>
      </c>
      <c r="C7" s="208"/>
      <c r="D7" s="209"/>
      <c r="E7" s="209"/>
      <c r="F7" s="209"/>
      <c r="G7" s="210"/>
    </row>
    <row r="8" spans="2:8" x14ac:dyDescent="0.25">
      <c r="B8" s="103" t="s">
        <v>47</v>
      </c>
      <c r="C8" s="199"/>
      <c r="D8" s="200"/>
      <c r="E8" s="200"/>
      <c r="F8" s="200"/>
      <c r="G8" s="201"/>
    </row>
    <row r="9" spans="2:8" x14ac:dyDescent="0.25">
      <c r="B9" s="104" t="s">
        <v>15</v>
      </c>
      <c r="C9" s="109"/>
      <c r="D9" s="109"/>
      <c r="E9" s="109"/>
      <c r="F9" s="109"/>
      <c r="G9" s="109"/>
    </row>
    <row r="10" spans="2:8" ht="210" x14ac:dyDescent="0.25">
      <c r="B10" s="105" t="s">
        <v>16</v>
      </c>
      <c r="C10" s="110" t="s">
        <v>315</v>
      </c>
      <c r="D10" s="109"/>
      <c r="E10" s="110" t="s">
        <v>202</v>
      </c>
      <c r="F10" s="109"/>
      <c r="G10" s="109"/>
    </row>
    <row r="11" spans="2:8" ht="270" x14ac:dyDescent="0.25">
      <c r="B11" s="105" t="s">
        <v>29</v>
      </c>
      <c r="C11" s="109" t="s">
        <v>245</v>
      </c>
      <c r="D11" s="109"/>
      <c r="E11" s="109" t="s">
        <v>246</v>
      </c>
      <c r="F11" s="109"/>
      <c r="G11" s="109"/>
    </row>
    <row r="12" spans="2:8" ht="195" x14ac:dyDescent="0.25">
      <c r="B12" s="105" t="s">
        <v>30</v>
      </c>
      <c r="C12" s="109" t="s">
        <v>203</v>
      </c>
      <c r="D12" s="109"/>
      <c r="E12" s="109" t="s">
        <v>204</v>
      </c>
      <c r="F12" s="109"/>
      <c r="G12" s="109"/>
    </row>
    <row r="13" spans="2:8" ht="240" x14ac:dyDescent="0.25">
      <c r="B13" s="105" t="s">
        <v>31</v>
      </c>
      <c r="C13" s="109" t="s">
        <v>205</v>
      </c>
      <c r="D13" s="109"/>
      <c r="E13" s="110" t="s">
        <v>206</v>
      </c>
      <c r="F13" s="109" t="s">
        <v>206</v>
      </c>
      <c r="G13" s="109"/>
    </row>
    <row r="14" spans="2:8" ht="90" x14ac:dyDescent="0.25">
      <c r="B14" s="106" t="s">
        <v>32</v>
      </c>
      <c r="C14" s="109" t="s">
        <v>207</v>
      </c>
      <c r="D14" s="109"/>
      <c r="E14" s="109" t="s">
        <v>316</v>
      </c>
      <c r="F14" s="109"/>
      <c r="G14" s="109"/>
    </row>
    <row r="15" spans="2:8" x14ac:dyDescent="0.25">
      <c r="B15" s="103" t="s">
        <v>48</v>
      </c>
      <c r="C15" s="217"/>
      <c r="D15" s="218"/>
      <c r="E15" s="218"/>
      <c r="F15" s="218"/>
      <c r="G15" s="219"/>
    </row>
    <row r="16" spans="2:8" x14ac:dyDescent="0.25">
      <c r="B16" s="104" t="s">
        <v>18</v>
      </c>
      <c r="C16" s="109"/>
      <c r="D16" s="109"/>
      <c r="E16" s="109"/>
      <c r="F16" s="109"/>
      <c r="G16" s="109"/>
    </row>
    <row r="17" spans="2:7" ht="225" x14ac:dyDescent="0.25">
      <c r="B17" s="105" t="s">
        <v>128</v>
      </c>
      <c r="C17" s="113" t="s">
        <v>209</v>
      </c>
      <c r="D17" s="113" t="s">
        <v>209</v>
      </c>
      <c r="E17" s="113" t="s">
        <v>209</v>
      </c>
      <c r="F17" s="113" t="s">
        <v>209</v>
      </c>
      <c r="G17" s="109"/>
    </row>
    <row r="18" spans="2:7" ht="225" x14ac:dyDescent="0.25">
      <c r="B18" s="105" t="s">
        <v>105</v>
      </c>
      <c r="C18" s="113" t="s">
        <v>210</v>
      </c>
      <c r="D18" s="113"/>
      <c r="E18" s="113" t="s">
        <v>210</v>
      </c>
      <c r="F18" s="113"/>
      <c r="G18" s="109"/>
    </row>
    <row r="19" spans="2:7" ht="240" x14ac:dyDescent="0.25">
      <c r="B19" s="105" t="s">
        <v>19</v>
      </c>
      <c r="C19" s="113"/>
      <c r="D19" s="113" t="s">
        <v>211</v>
      </c>
      <c r="E19" s="113" t="s">
        <v>211</v>
      </c>
      <c r="F19" s="113" t="s">
        <v>211</v>
      </c>
      <c r="G19" s="109"/>
    </row>
    <row r="20" spans="2:7" ht="240" x14ac:dyDescent="0.25">
      <c r="B20" s="105" t="s">
        <v>20</v>
      </c>
      <c r="C20" s="114"/>
      <c r="D20" s="113" t="s">
        <v>212</v>
      </c>
      <c r="E20" s="113" t="s">
        <v>329</v>
      </c>
      <c r="F20" s="116" t="s">
        <v>213</v>
      </c>
      <c r="G20" s="109"/>
    </row>
    <row r="21" spans="2:7" ht="240" x14ac:dyDescent="0.25">
      <c r="B21" s="105" t="s">
        <v>41</v>
      </c>
      <c r="C21" s="110" t="s">
        <v>214</v>
      </c>
      <c r="D21" s="109" t="s">
        <v>214</v>
      </c>
      <c r="E21" s="109" t="s">
        <v>214</v>
      </c>
      <c r="F21" s="110" t="s">
        <v>214</v>
      </c>
      <c r="G21" s="109"/>
    </row>
    <row r="22" spans="2:7" ht="120" x14ac:dyDescent="0.25">
      <c r="B22" s="105" t="s">
        <v>42</v>
      </c>
      <c r="C22" s="110"/>
      <c r="D22" s="109" t="s">
        <v>215</v>
      </c>
      <c r="E22" s="109" t="s">
        <v>215</v>
      </c>
      <c r="F22" s="110" t="s">
        <v>215</v>
      </c>
      <c r="G22" s="109"/>
    </row>
    <row r="23" spans="2:7" ht="180" x14ac:dyDescent="0.25">
      <c r="B23" s="105" t="s">
        <v>43</v>
      </c>
      <c r="C23" s="115"/>
      <c r="D23" s="109" t="s">
        <v>216</v>
      </c>
      <c r="E23" s="109" t="s">
        <v>217</v>
      </c>
      <c r="F23" s="117"/>
      <c r="G23" s="109"/>
    </row>
    <row r="24" spans="2:7" ht="210" x14ac:dyDescent="0.25">
      <c r="B24" s="105" t="s">
        <v>44</v>
      </c>
      <c r="C24" s="110"/>
      <c r="D24" s="109" t="s">
        <v>218</v>
      </c>
      <c r="E24" s="109" t="s">
        <v>218</v>
      </c>
      <c r="F24" s="110"/>
      <c r="G24" s="109"/>
    </row>
    <row r="25" spans="2:7" ht="240" x14ac:dyDescent="0.25">
      <c r="B25" s="105" t="s">
        <v>45</v>
      </c>
      <c r="C25" s="109"/>
      <c r="D25" s="109" t="s">
        <v>317</v>
      </c>
      <c r="E25" s="109" t="s">
        <v>219</v>
      </c>
      <c r="F25" s="109" t="s">
        <v>317</v>
      </c>
      <c r="G25" s="109"/>
    </row>
    <row r="26" spans="2:7" ht="225" x14ac:dyDescent="0.25">
      <c r="B26" s="106" t="s">
        <v>46</v>
      </c>
      <c r="C26" s="109"/>
      <c r="D26" s="109" t="s">
        <v>223</v>
      </c>
      <c r="E26" s="109" t="s">
        <v>222</v>
      </c>
      <c r="F26" s="109" t="s">
        <v>223</v>
      </c>
      <c r="G26" s="109"/>
    </row>
    <row r="27" spans="2:7" x14ac:dyDescent="0.25">
      <c r="B27" s="103" t="s">
        <v>49</v>
      </c>
      <c r="C27" s="217"/>
      <c r="D27" s="218"/>
      <c r="E27" s="218"/>
      <c r="F27" s="218"/>
      <c r="G27" s="218"/>
    </row>
    <row r="28" spans="2:7" ht="135" x14ac:dyDescent="0.25">
      <c r="B28" s="107" t="s">
        <v>101</v>
      </c>
      <c r="C28" s="109" t="s">
        <v>224</v>
      </c>
      <c r="D28" s="109"/>
      <c r="E28" s="109" t="s">
        <v>225</v>
      </c>
      <c r="F28" s="109"/>
      <c r="G28" s="109"/>
    </row>
    <row r="29" spans="2:7" ht="210" x14ac:dyDescent="0.25">
      <c r="B29" s="108" t="s">
        <v>102</v>
      </c>
      <c r="C29" s="109" t="s">
        <v>226</v>
      </c>
      <c r="D29" s="109"/>
      <c r="E29" s="109" t="s">
        <v>226</v>
      </c>
      <c r="F29" s="109" t="s">
        <v>318</v>
      </c>
      <c r="G29" s="109"/>
    </row>
    <row r="30" spans="2:7" ht="150" x14ac:dyDescent="0.25">
      <c r="B30" s="108" t="s">
        <v>3</v>
      </c>
      <c r="C30" s="109" t="s">
        <v>228</v>
      </c>
      <c r="D30" s="109"/>
      <c r="E30" s="109" t="s">
        <v>229</v>
      </c>
      <c r="F30" s="109"/>
      <c r="G30" s="109"/>
    </row>
    <row r="31" spans="2:7" ht="195" x14ac:dyDescent="0.25">
      <c r="B31" s="108" t="s">
        <v>4</v>
      </c>
      <c r="C31" s="109" t="s">
        <v>230</v>
      </c>
      <c r="D31" s="109"/>
      <c r="E31" s="109" t="s">
        <v>230</v>
      </c>
      <c r="F31" s="109"/>
      <c r="G31" s="109"/>
    </row>
    <row r="32" spans="2:7" ht="165" x14ac:dyDescent="0.25">
      <c r="B32" s="108" t="s">
        <v>5</v>
      </c>
      <c r="C32" s="109" t="s">
        <v>231</v>
      </c>
      <c r="D32" s="109"/>
      <c r="E32" s="109" t="s">
        <v>232</v>
      </c>
      <c r="F32" s="109"/>
      <c r="G32" s="109"/>
    </row>
    <row r="33" spans="2:7" ht="210" x14ac:dyDescent="0.25">
      <c r="B33" s="108" t="s">
        <v>6</v>
      </c>
      <c r="C33" s="109" t="s">
        <v>233</v>
      </c>
      <c r="D33" s="109"/>
      <c r="E33" s="109" t="s">
        <v>234</v>
      </c>
      <c r="F33" s="109"/>
      <c r="G33" s="109"/>
    </row>
    <row r="34" spans="2:7" ht="180" x14ac:dyDescent="0.25">
      <c r="B34" s="108" t="s">
        <v>7</v>
      </c>
      <c r="C34" s="109" t="s">
        <v>235</v>
      </c>
      <c r="D34" s="109" t="s">
        <v>236</v>
      </c>
      <c r="E34" s="109" t="s">
        <v>236</v>
      </c>
      <c r="F34" s="109"/>
      <c r="G34" s="109"/>
    </row>
    <row r="35" spans="2:7" ht="105" x14ac:dyDescent="0.25">
      <c r="B35" s="108" t="s">
        <v>8</v>
      </c>
      <c r="C35" s="109" t="s">
        <v>237</v>
      </c>
      <c r="D35" s="109"/>
      <c r="E35" s="109" t="s">
        <v>237</v>
      </c>
      <c r="F35" s="109"/>
      <c r="G35" s="109"/>
    </row>
    <row r="36" spans="2:7" ht="105" x14ac:dyDescent="0.25">
      <c r="B36" s="108" t="s">
        <v>9</v>
      </c>
      <c r="C36" s="109" t="s">
        <v>238</v>
      </c>
      <c r="D36" s="109"/>
      <c r="E36" s="109" t="s">
        <v>239</v>
      </c>
      <c r="F36" s="109" t="s">
        <v>240</v>
      </c>
      <c r="G36" s="109"/>
    </row>
    <row r="37" spans="2:7" ht="180" x14ac:dyDescent="0.25">
      <c r="B37" s="108" t="s">
        <v>10</v>
      </c>
      <c r="C37" s="109" t="s">
        <v>241</v>
      </c>
      <c r="D37" s="109"/>
      <c r="E37" s="109" t="s">
        <v>242</v>
      </c>
      <c r="F37" s="109"/>
      <c r="G37" s="109"/>
    </row>
    <row r="38" spans="2:7" ht="255" x14ac:dyDescent="0.25">
      <c r="B38" s="108" t="s">
        <v>14</v>
      </c>
      <c r="C38" s="109" t="s">
        <v>243</v>
      </c>
      <c r="D38" s="109"/>
      <c r="E38" s="109"/>
      <c r="F38" s="109" t="s">
        <v>319</v>
      </c>
      <c r="G38" s="109"/>
    </row>
  </sheetData>
  <mergeCells count="5">
    <mergeCell ref="C27:G27"/>
    <mergeCell ref="C2:G2"/>
    <mergeCell ref="C3:G7"/>
    <mergeCell ref="C8:G8"/>
    <mergeCell ref="C15:G1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FEBED99F39BC4BBE259D7043EDD6B9" ma:contentTypeVersion="0" ma:contentTypeDescription="Create a new document." ma:contentTypeScope="" ma:versionID="6803cf32a696dbb7e7ab06b9ebe436b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E067A8-E866-4883-89FC-72245C584B0C}">
  <ds:schemaRef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2451BD6-94BD-478C-BA49-BD60E44D040C}">
  <ds:schemaRefs>
    <ds:schemaRef ds:uri="http://schemas.microsoft.com/sharepoint/v3/contenttype/forms"/>
  </ds:schemaRefs>
</ds:datastoreItem>
</file>

<file path=customXml/itemProps3.xml><?xml version="1.0" encoding="utf-8"?>
<ds:datastoreItem xmlns:ds="http://schemas.openxmlformats.org/officeDocument/2006/customXml" ds:itemID="{DC28BED6-1325-4760-A747-B05496E3C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Introduction</vt:lpstr>
      <vt:lpstr>EU Survey Output</vt:lpstr>
      <vt:lpstr>Results</vt:lpstr>
      <vt:lpstr>Recommendations</vt:lpstr>
      <vt:lpstr>Maturity Scoring Matrix</vt:lpstr>
      <vt:lpstr>Maturity Scoring - Data tables</vt:lpstr>
      <vt:lpstr>Weighting</vt:lpstr>
      <vt:lpstr>Recommendation overview</vt:lpstr>
      <vt:lpstr>Recommendation table</vt:lpstr>
      <vt:lpstr>A.2_A_public_service_is_a_service_rendered_in_the_public_interest._What_is_the_public_service_you_provide_to_end_users__either_citizens__businesses_or_other_public_administrations_?__Please_note_that_all_further_questions_in_this_survey_must_be_applied_to</vt:lpstr>
      <vt:lpstr>A.3_What_is_the_primary_end_user_group_to_which_your_public_service_is_delivered?</vt:lpstr>
      <vt:lpstr>A.4_Which_public_administration_is_responsible_for_providing_the_public_service?</vt:lpstr>
      <vt:lpstr>A.5_At_what_administrative_level_is_the_public_service_being_delivered?__multiple_answers_are_possible</vt:lpstr>
      <vt:lpstr>B.1_Through_which_delivery_channels_can_the_public_service_be_accessed_by_the_end_user?__multiple_answers_are_possible</vt:lpstr>
      <vt:lpstr>B.2_Can_the_public_service_be_accessed_using_multiple_devices__platforms_or_browsers?__Example_of_devices__PC__Tablet__Mobile_Phone__Platforms__Windows_OS__Mac_OS__Mobile_OS__Browsers__Internet_Explorer__Google_Chrome__Firefox__Opera</vt:lpstr>
      <vt:lpstr>B.3_Does_the_public_service_use_pre_filling_of_forms?</vt:lpstr>
      <vt:lpstr>B.4_To_what_extent_is_multilingualism_supported?</vt:lpstr>
      <vt:lpstr>B.5_Does_your_public_service_promote_the_usage_of_its_own_or_other__public__services_through_linking_to_interlinking_with_other_web_sites?</vt:lpstr>
      <vt:lpstr>B.6_Is_your_public_service_delivered_part_of_a_Service_Catalogue?</vt:lpstr>
      <vt:lpstr>C.1_Please_list_the_services_which_your_public_service_has_to_consume_in_order_to_work._Firstly__Please_indicate_which_of_the_below_generic_services_are_required__note_that_this_is_an_indicative_list</vt:lpstr>
      <vt:lpstr>C.10_Has_the_public_service_followed_certification_procedures_before_making_use_of_the_consumed_services?</vt:lpstr>
      <vt:lpstr>C.11_Has_the_public_service_been_involved_in_establishing_the_specifications_of_the_consumed_services?</vt:lpstr>
      <vt:lpstr>C.2_How_do_you_currently_consume_the_services__manually_versus_digitally_?</vt:lpstr>
      <vt:lpstr>C.3_How_do_you_currently_realise_consumed_services__Reuse_of_a_relevant_existing_services_vs_Self_Production_of_services_?</vt:lpstr>
      <vt:lpstr>C.4_What_is_the_processing_mode_of_the_consumed_services?</vt:lpstr>
      <vt:lpstr>C.5_What_is_the_typical_interaction_mode_with_the_consumed_services?</vt:lpstr>
      <vt:lpstr>C.6_What_type_of_protocol_specifications_are_being_used_for_exchanging_structured_information?_The_protocol_specifies_the_dialog_not_the_content_of_the_messages._The_content_of_the_messages_is_part_of_the_next_question</vt:lpstr>
      <vt:lpstr>C.7_Are_services_typically_consumed_via_an_existing_network_infrastructure_or_a_dedicated__private_network?</vt:lpstr>
      <vt:lpstr>C.8_To_what_extent_are_semantic_standards_are_used_for_data_modelling?</vt:lpstr>
      <vt:lpstr>C.9_Received_information_may_be_inconsistent_with_internal_information._Initiated_transactions_may_lead_to_an_unexpected_response_for_example._How_are_such_exceptions_typically_resolved?</vt:lpstr>
      <vt:lpstr>D.1_Has_the_public_service_been_evaluated_in_terms_of_its_cost_and_benefits_before_deciding_on_whether_how_it_should_be_implemented__e.g._through_conducting_an_ex_ante_Business_Case_?</vt:lpstr>
      <vt:lpstr>D.11_Has_the_public_service_established_an__open__specification_process_in_which_administrations_and_businesses_can_participate?</vt:lpstr>
      <vt:lpstr>D.2_Does_your_public_service_provide_services_towards_the_external_environment_for_reuse?</vt:lpstr>
      <vt:lpstr>D.3_Has_standardization_been_a_procurement_criterion_when_procuring_the_service_s_components?</vt:lpstr>
      <vt:lpstr>D.4_Does_the_public_service_feature_a_central_point_of_control_for_choreography_of_externally_consumed_and_provided_services?_The_central_point_of_control_keeps_track_of_all_related_information_regarding_the_status_of_all_individual_cases_currently_active</vt:lpstr>
      <vt:lpstr>D.5_To_what_extent_is_the_choreography_automated?</vt:lpstr>
      <vt:lpstr>D.6_Does_the_service_share_status_information_on_the_cases_handled_with_external_services?</vt:lpstr>
      <vt:lpstr>D.7_Does_the_service_establish_business_process_definitions__to_describe_the_source_and_target_processes_of_the_exchange__and_or_business_process_control_rules__e.g._rules_for_process_control__validation__quality_control__tracking_and_tracing__jointly_wit</vt:lpstr>
      <vt:lpstr>D.8_To_what_extent_are_Business_Process_Management_standards_applied_to_the_orchestration_of_the_service?</vt:lpstr>
      <vt:lpstr>D.9_Has_the_Public_Service_considered_an_architecture_framework_in_its_design__EU__national_level__international__open__standard_?</vt:lpstr>
      <vt:lpstr>E_Mail</vt:lpstr>
      <vt:lpstr>Name</vt:lpstr>
      <vt:lpstr>'Recommendation overview'!OLE_LINK1</vt:lpstr>
      <vt:lpstr>Organisation</vt:lpstr>
      <vt:lpstr>Please_provide_any_further_comments__insights_or_ambitions_you_may_want_to_share_in_respect_to_Interoperability_and_your_public_service</vt:lpstr>
      <vt:lpstr>Secondly__Please_name_any_relevant_specific_services_that_are_required_by_your_public_service_in_order_to_function._Important_note__Please_list_both_services_that_are_consumed_from_within_the_administration__internally__and_from_a_third_party__externally</vt:lpstr>
      <vt:lpstr>Survey_Nr.</vt:lpstr>
      <vt:lpstr>Telephone_Number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van der Harst</dc:creator>
  <cp:lastModifiedBy>pmannot</cp:lastModifiedBy>
  <dcterms:created xsi:type="dcterms:W3CDTF">2012-11-15T14:31:09Z</dcterms:created>
  <dcterms:modified xsi:type="dcterms:W3CDTF">2016-05-25T06:46:56Z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0x0101003BFEBED99F39BC4BBE259D7043EDD6B9</vt:lpwstr>
  </property>
</Properties>
</file>