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defaultThemeVersion="124226"/>
  <bookViews>
    <workbookView xWindow="0" yWindow="0" windowWidth="19440" windowHeight="9735" tabRatio="655" activeTab="1"/>
  </bookViews>
  <sheets>
    <sheet name="Readme" sheetId="13" r:id="rId1"/>
    <sheet name="A. Landscaping" sheetId="10" r:id="rId2"/>
    <sheet name="B. Service Delivery" sheetId="7" r:id="rId3"/>
    <sheet name="C. Service Landscaping" sheetId="2" r:id="rId4"/>
    <sheet name="C. Consumption" sheetId="4" r:id="rId5"/>
    <sheet name="D. Service Management" sheetId="6" r:id="rId6"/>
    <sheet name="Results" sheetId="12" r:id="rId7"/>
    <sheet name="Data tables" sheetId="5" r:id="rId8"/>
  </sheets>
  <definedNames>
    <definedName name="A.5">'Data tables'!$C$11:$C$15</definedName>
    <definedName name="B.1">'Data tables'!$F$3:$F$5</definedName>
    <definedName name="B.2">'Data tables'!$F$7:$F$9</definedName>
    <definedName name="B.3">'Data tables'!$F$11:$F$14</definedName>
    <definedName name="B.4">'Data tables'!$F$16:$F$18</definedName>
    <definedName name="B.5">'Data tables'!$F$20:$F$23</definedName>
    <definedName name="B.6">'Data tables'!$F$25:$F$27</definedName>
    <definedName name="C.1">'Data tables'!$C$7:$C$8</definedName>
    <definedName name="C.1.2">'Data tables'!$C$17:$C$18</definedName>
    <definedName name="C.10">'Data tables'!$J$30:$J$32</definedName>
    <definedName name="C.11">'Data tables'!$J$34:$J$36</definedName>
    <definedName name="C.2">'Data tables'!$C$3:$C$5</definedName>
    <definedName name="C.4">'Data tables'!$J$3:$J$6</definedName>
    <definedName name="C.5">'Data tables'!$J$8:$J$12</definedName>
    <definedName name="C.6">'Data tables'!$J$14:$J$15</definedName>
    <definedName name="C.7">'Data tables'!$J$17:$J$20</definedName>
    <definedName name="C.8">'Data tables'!$J$22:$J$24</definedName>
    <definedName name="C.9">'Data tables'!$J$26:$J$28</definedName>
    <definedName name="D.10">'Data tables'!$N$42:$N$44</definedName>
    <definedName name="D.11">'Data tables'!$N$46:$N$48</definedName>
    <definedName name="E.1">'Data tables'!$N$3:$N$5</definedName>
    <definedName name="E.10">'Data tables'!$N$42:$N$44</definedName>
    <definedName name="E.2">'Data tables'!$N$7:$N$10</definedName>
    <definedName name="E.3">'Data tables'!$N$12:$N$14</definedName>
    <definedName name="E.4">'Data tables'!$N$16:$N$18</definedName>
    <definedName name="E.5">'Data tables'!$N$20:$N$22</definedName>
    <definedName name="E.6">'Data tables'!$N$24:$N$26</definedName>
    <definedName name="E.7">'Data tables'!$N$28:$N$31</definedName>
    <definedName name="E.8">'Data tables'!$N$33:$N$35</definedName>
    <definedName name="E.9">'Data tables'!$N$37:$N$40</definedName>
    <definedName name="ServicesConsumed">'Data tables'!$C$32:$C$55</definedName>
    <definedName name="ServicesProvisioned">'Data tables'!$C$75:$C$94</definedName>
  </definedNames>
  <calcPr calcId="145621"/>
</workbook>
</file>

<file path=xl/calcChain.xml><?xml version="1.0" encoding="utf-8"?>
<calcChain xmlns="http://schemas.openxmlformats.org/spreadsheetml/2006/main">
  <c r="N7" i="4" l="1"/>
  <c r="O7" i="4"/>
  <c r="P7" i="4"/>
  <c r="Q7" i="4"/>
  <c r="R7" i="4"/>
  <c r="S7" i="4"/>
  <c r="T7" i="4"/>
  <c r="M7" i="4"/>
  <c r="N14" i="4"/>
  <c r="O14" i="4"/>
  <c r="P14" i="4"/>
  <c r="Q14" i="4"/>
  <c r="R14" i="4"/>
  <c r="S14" i="4"/>
  <c r="T14" i="4"/>
  <c r="M14" i="4"/>
  <c r="N13" i="4"/>
  <c r="O13" i="4"/>
  <c r="P13" i="4"/>
  <c r="Q13" i="4"/>
  <c r="R13" i="4"/>
  <c r="S13" i="4"/>
  <c r="T13" i="4"/>
  <c r="M13" i="4"/>
  <c r="N12" i="4"/>
  <c r="O12" i="4"/>
  <c r="P12" i="4"/>
  <c r="Q12" i="4"/>
  <c r="R12" i="4"/>
  <c r="S12" i="4"/>
  <c r="T12" i="4"/>
  <c r="M12" i="4"/>
  <c r="N11" i="4"/>
  <c r="O11" i="4"/>
  <c r="P11" i="4"/>
  <c r="Q11" i="4"/>
  <c r="R11" i="4"/>
  <c r="S11" i="4"/>
  <c r="T11" i="4"/>
  <c r="M11" i="4"/>
  <c r="N10" i="4"/>
  <c r="O10" i="4"/>
  <c r="P10" i="4"/>
  <c r="Q10" i="4"/>
  <c r="R10" i="4"/>
  <c r="S10" i="4"/>
  <c r="T10" i="4"/>
  <c r="M10" i="4"/>
  <c r="N9" i="4"/>
  <c r="O9" i="4"/>
  <c r="P9" i="4"/>
  <c r="Q9" i="4"/>
  <c r="R9" i="4"/>
  <c r="S9" i="4"/>
  <c r="T9" i="4"/>
  <c r="M9" i="4"/>
  <c r="K6" i="4"/>
  <c r="T6" i="4" s="1"/>
  <c r="J6" i="4"/>
  <c r="S6" i="4" s="1"/>
  <c r="I6" i="4"/>
  <c r="R6" i="4" s="1"/>
  <c r="H6" i="4"/>
  <c r="Q6" i="4" s="1"/>
  <c r="G6" i="4"/>
  <c r="P6" i="4" s="1"/>
  <c r="F6" i="4"/>
  <c r="O6" i="4" s="1"/>
  <c r="E6" i="4"/>
  <c r="N6" i="4" s="1"/>
  <c r="D6" i="4"/>
  <c r="M6" i="4" s="1"/>
  <c r="N8" i="4"/>
  <c r="N16" i="4" s="1"/>
  <c r="M21" i="4" s="1"/>
  <c r="K6" i="12" s="1"/>
  <c r="O8" i="4"/>
  <c r="P8" i="4"/>
  <c r="Q8" i="4"/>
  <c r="R8" i="4"/>
  <c r="S8" i="4"/>
  <c r="T8" i="4"/>
  <c r="M8" i="4"/>
  <c r="H14" i="6"/>
  <c r="H13" i="6"/>
  <c r="H12" i="6"/>
  <c r="H11" i="6"/>
  <c r="H10" i="6"/>
  <c r="H9" i="6"/>
  <c r="H8" i="6"/>
  <c r="H7" i="6"/>
  <c r="H6" i="6"/>
  <c r="H5" i="6"/>
  <c r="H15" i="7"/>
  <c r="H16" i="7"/>
  <c r="H14" i="7"/>
  <c r="H13" i="7"/>
  <c r="H12" i="7"/>
  <c r="N21" i="4"/>
  <c r="L6" i="12" s="1"/>
  <c r="N22" i="4"/>
  <c r="L7" i="12" s="1"/>
  <c r="N23" i="4"/>
  <c r="L8" i="12" s="1"/>
  <c r="N24" i="4"/>
  <c r="L9" i="12" s="1"/>
  <c r="N25" i="4"/>
  <c r="L10" i="12" s="1"/>
  <c r="N26" i="4"/>
  <c r="L11" i="12" s="1"/>
  <c r="T16" i="4"/>
  <c r="M27" i="4" s="1"/>
  <c r="K12" i="12" s="1"/>
  <c r="N27" i="4"/>
  <c r="L12" i="12" s="1"/>
  <c r="N20" i="4"/>
  <c r="L5" i="12" s="1"/>
  <c r="H4" i="6"/>
  <c r="B16" i="2"/>
  <c r="H4" i="7"/>
  <c r="D8" i="12"/>
  <c r="S16" i="4" l="1"/>
  <c r="M26" i="4" s="1"/>
  <c r="K11" i="12" s="1"/>
  <c r="P16" i="4"/>
  <c r="M23" i="4" s="1"/>
  <c r="K8" i="12" s="1"/>
  <c r="R16" i="4"/>
  <c r="M25" i="4" s="1"/>
  <c r="K10" i="12" s="1"/>
  <c r="Q16" i="4"/>
  <c r="M24" i="4" s="1"/>
  <c r="K9" i="12" s="1"/>
  <c r="O16" i="4"/>
  <c r="M22" i="4" s="1"/>
  <c r="K7" i="12" s="1"/>
  <c r="M16" i="4"/>
  <c r="M20" i="4" s="1"/>
  <c r="K5" i="12" s="1"/>
  <c r="H19" i="7"/>
  <c r="E5" i="12" s="1"/>
  <c r="H5" i="12" s="1"/>
  <c r="B11" i="7"/>
  <c r="H16" i="6"/>
  <c r="E7" i="12" s="1"/>
  <c r="H7" i="12" s="1"/>
  <c r="M29" i="4" l="1"/>
  <c r="E6" i="12" s="1"/>
  <c r="H6" i="12" s="1"/>
  <c r="H8" i="12" s="1"/>
  <c r="G6" i="12" l="1"/>
  <c r="G5" i="12"/>
  <c r="G7" i="12"/>
  <c r="E8" i="12" l="1"/>
</calcChain>
</file>

<file path=xl/sharedStrings.xml><?xml version="1.0" encoding="utf-8"?>
<sst xmlns="http://schemas.openxmlformats.org/spreadsheetml/2006/main" count="378" uniqueCount="280">
  <si>
    <t>Section A - Service Landscaping</t>
  </si>
  <si>
    <t>Service consumption landscaping</t>
  </si>
  <si>
    <t>Yes</t>
  </si>
  <si>
    <t>No</t>
  </si>
  <si>
    <t>n.a.</t>
  </si>
  <si>
    <t>Manually</t>
  </si>
  <si>
    <t>Internal</t>
  </si>
  <si>
    <t>External</t>
  </si>
  <si>
    <t>D.3</t>
  </si>
  <si>
    <t>D.4</t>
  </si>
  <si>
    <t>D.5</t>
  </si>
  <si>
    <t>D.6</t>
  </si>
  <si>
    <t>D.7</t>
  </si>
  <si>
    <t>How are exceptions resolved?</t>
  </si>
  <si>
    <t>D.8</t>
  </si>
  <si>
    <t>D.9</t>
  </si>
  <si>
    <t>D.10</t>
  </si>
  <si>
    <t>Question</t>
  </si>
  <si>
    <t>Answer</t>
  </si>
  <si>
    <t>Level</t>
  </si>
  <si>
    <t>D.11</t>
  </si>
  <si>
    <t>Use the questionnaire to familiarize yourself with the questions</t>
  </si>
  <si>
    <t>Start on tab "A. Landscaping"</t>
  </si>
  <si>
    <t>B.1</t>
  </si>
  <si>
    <t>B.2</t>
  </si>
  <si>
    <t>Semi-automated</t>
  </si>
  <si>
    <t>Fully automated</t>
  </si>
  <si>
    <t>C.1</t>
  </si>
  <si>
    <t>Counter / desk</t>
  </si>
  <si>
    <t>Postal</t>
  </si>
  <si>
    <t>Telephone</t>
  </si>
  <si>
    <t xml:space="preserve">Portal </t>
  </si>
  <si>
    <t>C.4</t>
  </si>
  <si>
    <t>Does the public service use pre-filling of forms?</t>
  </si>
  <si>
    <t>C.5</t>
  </si>
  <si>
    <t>To what extent is multilingualism supported?</t>
  </si>
  <si>
    <t>Available</t>
  </si>
  <si>
    <t>Not at all</t>
  </si>
  <si>
    <t>Dedicated app(lication)</t>
  </si>
  <si>
    <t>number of "Availables" in electronic channels</t>
  </si>
  <si>
    <t>End score B</t>
  </si>
  <si>
    <t>&lt;- Endscores of consumed services</t>
  </si>
  <si>
    <t>The questionnaire also holds additional explanations not available in this Excel sheet</t>
  </si>
  <si>
    <t>A.1</t>
  </si>
  <si>
    <t>Name</t>
  </si>
  <si>
    <t>E-mail address</t>
  </si>
  <si>
    <t>A.2</t>
  </si>
  <si>
    <t>A.3</t>
  </si>
  <si>
    <t>A.4</t>
  </si>
  <si>
    <t>A.5</t>
  </si>
  <si>
    <t>Please continue with section C</t>
  </si>
  <si>
    <t>Cell phone (including country code)</t>
  </si>
  <si>
    <t>score</t>
  </si>
  <si>
    <t>weight</t>
  </si>
  <si>
    <t>Weight</t>
  </si>
  <si>
    <t>B.3</t>
  </si>
  <si>
    <t>B.4</t>
  </si>
  <si>
    <t>B.5</t>
  </si>
  <si>
    <t>B.6</t>
  </si>
  <si>
    <t>Is the service consumed via an existing network infrastructure or a dedicated, private network?</t>
  </si>
  <si>
    <t>Overview</t>
  </si>
  <si>
    <t>#</t>
  </si>
  <si>
    <t>Area</t>
  </si>
  <si>
    <t>Score</t>
  </si>
  <si>
    <t>Actual</t>
  </si>
  <si>
    <t>B</t>
  </si>
  <si>
    <t>Service consumption</t>
  </si>
  <si>
    <t>D</t>
  </si>
  <si>
    <t>Service delivery</t>
  </si>
  <si>
    <t>Overall Maturity</t>
  </si>
  <si>
    <t>Section B - Service Delivery</t>
  </si>
  <si>
    <t>Section C - Service Consumption</t>
  </si>
  <si>
    <t>C.6</t>
  </si>
  <si>
    <t>C.7</t>
  </si>
  <si>
    <t>C.8</t>
  </si>
  <si>
    <t>C.9</t>
  </si>
  <si>
    <t>C.10</t>
  </si>
  <si>
    <t>C.11</t>
  </si>
  <si>
    <t>What is the processing mode of the consumed service?</t>
  </si>
  <si>
    <t>Service Delivery</t>
  </si>
  <si>
    <t>Service Consumption</t>
  </si>
  <si>
    <t>Landscaping</t>
  </si>
  <si>
    <t>Has the public service been evaluated in terms of its cost and benefits before deciding on whether/how it should be implemented (e.g. through conducting an ex ante Business Case)?</t>
  </si>
  <si>
    <t>Has standardization been a procurement criterion when procuring the service's components?</t>
  </si>
  <si>
    <t>Does the service establish business process definitions (to describe the source and target processes of the exchange) and/or business process control rules (e.g. rules for process control, validation, quality control, tracking and tracing) jointly with the orchestrated services?</t>
  </si>
  <si>
    <t>Has the service’s architecture been designed in a way that it is flexible for future upgrades and/or interconnections with other services?</t>
  </si>
  <si>
    <t>Has the public service established an (open) specification process in which administrations and businesses can participate?</t>
  </si>
  <si>
    <t>Service Management</t>
  </si>
  <si>
    <t>Does the public service promote the usage of its own or other (public) services through linking to/interlinking with other web sites?</t>
  </si>
  <si>
    <t>Service management</t>
  </si>
  <si>
    <t>C</t>
  </si>
  <si>
    <t>Endscore B</t>
  </si>
  <si>
    <t>Endscore C</t>
  </si>
  <si>
    <t>Please provide your name and contact details (telephone, e-mail address).</t>
  </si>
  <si>
    <t>Which public administration is primarily responsible for providing the public service?</t>
  </si>
  <si>
    <t>What is the underlying administrative level of the public service (multiple answers are possible)?</t>
  </si>
  <si>
    <t>Alternative administrative level</t>
  </si>
  <si>
    <t>Main administrative level</t>
  </si>
  <si>
    <t>Local (e.g. city, municipality)</t>
  </si>
  <si>
    <t>Regional</t>
  </si>
  <si>
    <t>National</t>
  </si>
  <si>
    <t>European</t>
  </si>
  <si>
    <t xml:space="preserve">International </t>
  </si>
  <si>
    <t xml:space="preserve">What is the primary end user group to which the public service is delivered? </t>
  </si>
  <si>
    <t>Traditional Channels</t>
  </si>
  <si>
    <t>Digital Channels</t>
  </si>
  <si>
    <t>Website and/or Portal</t>
  </si>
  <si>
    <t>Is the public service that is being delivered part of a service catalogue?</t>
  </si>
  <si>
    <t>Audio-visual Service</t>
  </si>
  <si>
    <t>Data Transformation Service</t>
  </si>
  <si>
    <t>Data Validation Service</t>
  </si>
  <si>
    <t>Machine Translation Service</t>
  </si>
  <si>
    <t>Data Exchange Service</t>
  </si>
  <si>
    <t>Business Analytics Service</t>
  </si>
  <si>
    <t>Business Reporting Service</t>
  </si>
  <si>
    <t>Forms Management Service</t>
  </si>
  <si>
    <t>Records Management Service</t>
  </si>
  <si>
    <t>Document Management Service</t>
  </si>
  <si>
    <t>Content Management Service</t>
  </si>
  <si>
    <t>Access Management Service</t>
  </si>
  <si>
    <t>Logging Service</t>
  </si>
  <si>
    <t>Audit Service</t>
  </si>
  <si>
    <t>Metadata Management Service</t>
  </si>
  <si>
    <t>Networking Service</t>
  </si>
  <si>
    <t>Storage Service</t>
  </si>
  <si>
    <t>C.2</t>
  </si>
  <si>
    <t>Digitally</t>
  </si>
  <si>
    <t>Yes, however not enforced sufficiently</t>
  </si>
  <si>
    <t>Yes, and enforced to ensure compliance</t>
  </si>
  <si>
    <t>What is the interaction mode with the consumed service?</t>
  </si>
  <si>
    <t>What type of protocol specification is being used for exchanging information?</t>
  </si>
  <si>
    <t>To what extent are semantic standards and specifications used for data modelling?</t>
  </si>
  <si>
    <t>Has the public service been involved in establishing the specifications of the consumed functional service?</t>
  </si>
  <si>
    <t>No, this was not possible</t>
  </si>
  <si>
    <t>No, although this would have been possible</t>
  </si>
  <si>
    <t>No, there is no certification procedure available</t>
  </si>
  <si>
    <t>Yes, systematically with all services</t>
  </si>
  <si>
    <t>Yes, with some services</t>
  </si>
  <si>
    <t>No, even though processes are modelled</t>
  </si>
  <si>
    <t>Yes, in some cases</t>
  </si>
  <si>
    <t>No, the architecture cannot be considered flexible</t>
  </si>
  <si>
    <t>The architecture allows for some flexibility</t>
  </si>
  <si>
    <t>Yes, the architecture is highly flexible</t>
  </si>
  <si>
    <t>Has the public service followed the certification procedure to consume the service?</t>
  </si>
  <si>
    <t>&lt;Name of the consumed service&gt;</t>
  </si>
  <si>
    <t>D.1</t>
  </si>
  <si>
    <t>Instructions for use of this workbook:</t>
  </si>
  <si>
    <t>Can the public service be accessed using multiple devices, platforms or browsers?</t>
  </si>
  <si>
    <t>C.2 How is the service consumed today?</t>
  </si>
  <si>
    <t>C.3 How do you currently realise the service?</t>
  </si>
  <si>
    <t xml:space="preserve">Does the public service feature a central point of control for choreography of externally consumed and provided services? </t>
  </si>
  <si>
    <t>A public service is a service rendered in the public interest. What is the public service you provide to end users (either citizens, businesses or other public administrations)?</t>
  </si>
  <si>
    <t>Authentication Service</t>
  </si>
  <si>
    <t>eSignature Service</t>
  </si>
  <si>
    <t>ePayment Service</t>
  </si>
  <si>
    <t>Messaging Service</t>
  </si>
  <si>
    <t>Hosting Service</t>
  </si>
  <si>
    <t>Base registry information source</t>
  </si>
  <si>
    <t>C.1-1 Please list the services which the public service has to consume in order to work</t>
  </si>
  <si>
    <t>C.3</t>
  </si>
  <si>
    <t>D.2</t>
  </si>
  <si>
    <t>Does your public service provide services towards the external environment for reuse?</t>
  </si>
  <si>
    <t>To what extent is the choreography automated?</t>
  </si>
  <si>
    <t>Does the public service share status information on the cases handled with external services?</t>
  </si>
  <si>
    <t>To what extent are Business Process Management (BPM) standards applied to the orchestration of the public service?</t>
  </si>
  <si>
    <t xml:space="preserve">Has the public service considered an architecture framework in its design (EU, national level, international (open) standard)? </t>
  </si>
  <si>
    <t>Section D - Service Management</t>
  </si>
  <si>
    <t>Section C - Service Landscaping</t>
  </si>
  <si>
    <t>And then work through to tab "D. Service Management"</t>
  </si>
  <si>
    <t>Please continue with section B. Service Delivery</t>
  </si>
  <si>
    <t>Yes, the public service is offered for multiple but not all available devices, platform and/or browsers</t>
  </si>
  <si>
    <t>Yes, the public service is offered for all common available devices, platforms and/or browsers</t>
  </si>
  <si>
    <t>Yes, pre-filling is used but only for some data fields that are  electronically available</t>
  </si>
  <si>
    <t>Yes, pre-filling is used for all data fields that are electronically available</t>
  </si>
  <si>
    <t>Not applicable, the public service does not require the entry of user data</t>
  </si>
  <si>
    <t>Partly, only the user interface is multilingual (two or more official EU languages supported)</t>
  </si>
  <si>
    <t>Fully, the entire service (user interface, support documentation, technical specifications, etc.) as such is multilingual (two or more official EU languages supported)</t>
  </si>
  <si>
    <t>Yes, the public service is being referenced from other sites</t>
  </si>
  <si>
    <t>Yes, the public service is referencing to other sites offering related public services</t>
  </si>
  <si>
    <t>Yes, the public service is being referenced from other sites and the public service is referencing to other sites offering related public services</t>
  </si>
  <si>
    <t>No, even though there is a Service Catalogue in place</t>
  </si>
  <si>
    <t>No, because there is no Service Catalogue available</t>
  </si>
  <si>
    <t>Section C  - Service Landscaping</t>
  </si>
  <si>
    <t>C.1-2</t>
  </si>
  <si>
    <t>C.1-1</t>
  </si>
  <si>
    <t>YES/NO</t>
  </si>
  <si>
    <t>Self-produce the service, while relevant services are available for reuse</t>
  </si>
  <si>
    <t>Self-produce the service, because there is no fit-for-purpose service to reuse</t>
  </si>
  <si>
    <t>Reuse of an existing service</t>
  </si>
  <si>
    <t>Batch processing only whilst real-time could be an option</t>
  </si>
  <si>
    <t>Batch processing only due to legal, technical or other constraints</t>
  </si>
  <si>
    <t>Both processing modes are supported</t>
  </si>
  <si>
    <t>Fully real-time processing</t>
  </si>
  <si>
    <t>Pull only, whilst push could be added</t>
  </si>
  <si>
    <t>Pull only, due to legal, or other constraints</t>
  </si>
  <si>
    <t>Push only whilst pull could be added</t>
  </si>
  <si>
    <t>Push only due to legal or other constraints</t>
  </si>
  <si>
    <t>Both mechanisms (push and pull) are being used</t>
  </si>
  <si>
    <t>Proprietary protocol specification</t>
  </si>
  <si>
    <t>Common protocol specification</t>
  </si>
  <si>
    <t>The service is consumed via a new dedicate private network whilst it could leverage on an existing network infrastructure or the Internet</t>
  </si>
  <si>
    <t>The service is consumed via a new dedicated private network due to security or other specific concerns</t>
  </si>
  <si>
    <t>The service is consumed via an existing private network (e.g. sTesta)</t>
  </si>
  <si>
    <t>The service is consumed using the publicly available Internet</t>
  </si>
  <si>
    <t>All data models were created for the service without using existing semantic standards and specifications</t>
  </si>
  <si>
    <t>Some semantic standards and specifications are used</t>
  </si>
  <si>
    <t>The whole development of the data model is based on existing semantic standards and specifications</t>
  </si>
  <si>
    <t>Fully manually</t>
  </si>
  <si>
    <t>No, while a certification procedure is available</t>
  </si>
  <si>
    <t xml:space="preserve">No, cost and benefits of the public service are not identified </t>
  </si>
  <si>
    <t>Yes, cost and benefits of the public service were detailed based on a common business case approach (e.g. cost-benefit analysis, total cost of ownership calculation)</t>
  </si>
  <si>
    <t>The public service makes no services available towards the external environment, while this would be possible</t>
  </si>
  <si>
    <t>The public service makes no services available towards the external environment due to constraints</t>
  </si>
  <si>
    <t>The public service makes some services available towards the external environment</t>
  </si>
  <si>
    <t>The public service makes available all services towards the external environment</t>
  </si>
  <si>
    <t>No, this is decentralized or not considered relevant</t>
  </si>
  <si>
    <t>Fully manual (all transactions are handled manually) choreography</t>
  </si>
  <si>
    <t>Semi-automated (a part of the service choreography relies on manual interference)</t>
  </si>
  <si>
    <t>Fully automated (no manual interference is required) choreography</t>
  </si>
  <si>
    <t>No status information shared</t>
  </si>
  <si>
    <t xml:space="preserve">No, processes are not modelled </t>
  </si>
  <si>
    <t>Business processes are not modelled at all</t>
  </si>
  <si>
    <t>Business processes are modelled and executed on a proprietary basis</t>
  </si>
  <si>
    <t>Business processes are modelled and executed using BPM standards</t>
  </si>
  <si>
    <t>No, although relevant frameworks are available</t>
  </si>
  <si>
    <t>No, there are no relevant frameworks available to consider</t>
  </si>
  <si>
    <t>Yes, one or multiple architecture frameworks are used</t>
  </si>
  <si>
    <t>Yes, one or multiple architecture frameworks are used and the compliance is ensured by independent audits</t>
  </si>
  <si>
    <t>No, the specification process is closed</t>
  </si>
  <si>
    <t>Yes, participation upon invitation</t>
  </si>
  <si>
    <t>Yes, open participation</t>
  </si>
  <si>
    <t>Through which delivery channels is the public service made available to the end user?  (multiple answers are possible)</t>
  </si>
  <si>
    <t>Score per service</t>
  </si>
  <si>
    <t>Yes, the public service is included in the Service Catalogue</t>
  </si>
  <si>
    <t>No, the public service is offered for a single device, platform and/or browser</t>
  </si>
  <si>
    <t>\</t>
  </si>
  <si>
    <t>Yes, cost and benefits of the public service were detailed based on a common business case approach. In addition multiple scenarios were compared with each other to better understand the cost and benefits of increased interoperability</t>
  </si>
  <si>
    <r>
      <t>First study the guideline</t>
    </r>
    <r>
      <rPr>
        <sz val="11"/>
        <color theme="1"/>
        <rFont val="Calibri"/>
        <family val="2"/>
        <scheme val="minor"/>
      </rPr>
      <t>, then read the questionnaire</t>
    </r>
  </si>
  <si>
    <t>No Score</t>
  </si>
  <si>
    <t>Data from other Public Organizations</t>
  </si>
  <si>
    <t>Authentication service</t>
  </si>
  <si>
    <t>Public Administration</t>
  </si>
  <si>
    <t>Ministry of Interior</t>
  </si>
  <si>
    <t>Collection and sending of fiscal information from the Local Government Authorities (Municipalities and Regions) to the Ministry of Finance through 'Komvos' of Minstry of Interior</t>
  </si>
  <si>
    <t>Πέραν της συλλογής στοιχείων των φορέων μέσων web services και της υποβολής τους στο web service του ΓΛΚ, είναι δυνατή η φόρτωσή τους μέσω κατάλληλα μορφοποιημένων αρχείων XML ή xls στην ιστοσελίδα του Κόμβου από τους φορείς και αντίστοιχα η φόρτωση αρχείων txt στην ιστοσελίδα του ΓΛΚ</t>
  </si>
  <si>
    <t>Τα οικονομικά στοιχεία αποστέλλονται στο ΓΛΚ</t>
  </si>
  <si>
    <t>Το ΥΠΕΣ είναι το αρμόδιο Υπουργείο για τη δημοσιονομική πορεία των φορέων της Τοπικής Αυτοδιοίκησης, είναι αρμόδιο για τη συλλογή και αποστολή των οικονομικών (στατιστικών) στοιχείων στο ΓΛΚ και κάνει παρεμβάσεις στους εποπτευόμενους φορείς για το σκοπό αυτό (παρότι η διαδικασία του δημοσιονομικού reporting ανήκει συνολικά στο ΓΛΚ και τα ίδια τα data ανήκουν στους Φορείς της Τ.Α.). Συνεπώς θεωρούμε ως owner της υπηρεσίας το ΥΠΕΣ.</t>
  </si>
  <si>
    <t>Ο κύριος καταναλωτής των οικονομικών στοιχείων είναι το ΓΛΚ και σε αυτό αναφερόμαστε ως end-user της υπηρεσίας, άρα αναφερόμαστε σε μία A2A service. Γενικά τα συλλεγμένα στοιχεία διατίθενται και σε άλλους φορείς, όπως ΕΛΣΤΑΤ, ΕΛΣυν, Αποκεντρωμένες Διοικήσεις, ΚΕΔΕ.</t>
  </si>
  <si>
    <t>Η κλήση των web services των φορέων της Τ.Α. για τη λήψη των στοιχείων και η μετάδοση στο web service του ΓΛΚ γίνεται εντός του Δικτύου Σύζευξις. Επιπρόσθετα: Ο Κόμβος έχει υλοποιημένο web service με το οποίο μπορούν να καλέσουν εντός του δικτύου Σύζευξις και να λάβουν οι ενδιαφερόμενοι φορείς στοιχεία ηλεκτρονικά εάν κληθεί κατάλληλα. Επίσης παρέχεται η δυνατότητα σύνδεσης στο obiee της Oracle σε εκπαιδευμένους χρήστες (ΓΛΚ, ΕΛΣΤΑΤ, ΚΕΔΕ) ώστε να υλοποιήσουν δυναμικές αναφορές με τα στοιχεία και να αντλήσουν τα στοιχεία αυτά σε διάφορες μορφές, όμως πάντα εντός του δικτύου Σύζευξις, αλλά με όλους τους κύριους browsers.</t>
  </si>
  <si>
    <t>Οι Φορείς της Τ.Α. έχουν την υποχρέωση να αποστείλουν τα οικονομικά στοιχεία τους στον Κόμβο του ΥΠΕΣ και από εκεί τα λαμβάνουν κεντρικά οι ένδιαφερόμενοι φορείς, κάποιοι μέσω web service όπως το ΓΛΚ και κάποιοι μέσω αποστολής αρχείων excel όπως η ΕΛΣΤΑΤ.</t>
  </si>
  <si>
    <t>Στην Ελλάδα έως σήμερα (Νοε.2017) δεν υπάρχει σχετικός κατάλογος</t>
  </si>
  <si>
    <t>Η υπηρεσία είναι μόνο στα Ελληνικά, όμως εφόσον είναι μία A2A service μεταξύ ελληνικών αρχών, δεν κρίνεται σκόπιμο αυτό να μεταβληθεί και πιστεύουμε ότι δεν θα έπρεπε να επηρεάζει (έστω και λίγο) το σκορ της υπηρεσίας</t>
  </si>
  <si>
    <t>Γίνεται εντός ΥΠΕΣ (internal domain): Η σύνδεση για την λήψη και την υποβολή των στοιχείων γίνεται εντός Σύζευξις και βασίζεται σε κλήση των web services από συγκεκριμένη και δηλωμένη IP</t>
  </si>
  <si>
    <t>Γίνεται εντός ΥΠΕΣ (internal domain): Τα συλλεγμένα στοιχεία υποβάλλονται στο web service του ΓΛΚ μετά από κατάλληλους μετασχηματισμούς</t>
  </si>
  <si>
    <t>Γίνεται εντός ΥΠΕΣ (internal domain): Ο Κόμβος προσφέρει τη δυνατότητα δημιουργίας Δυναμικών αναφορών για την καλύτερη αξιολόγηση των στοιχείων μέσω του obiee 11g (Oracle Business Inteligence), έτσι τα στοιχεία που θα υποβληθούν στο ΓΛΚ ελέγχονται με πιο πολύπλοκους ελέγχους από το ΥΠΕΣ</t>
  </si>
  <si>
    <t>Γίνεται εντός ΥΠΕΣ (internal domain): Κατά την άντληση των στοιχείων από τους φορείς γίνονται κάποιοι απλοί λογικοί έλεγχοι από το σύστημα</t>
  </si>
  <si>
    <t>Το θεσμικό πλαίσιο καθορίζει την υποβολή και επικαιροποίηση των επίσημων και ελεγμένων οικονομικών στοιχείων στο ΓΛΚ. Το θεσμικό πλαίσιο στηρίζεται στο MOU (Memorantum of Understanding) και στη Διαδικασία Υπερβολικού Ελλείμματος. Έτσι τα οικονομικά στοιχεία των φορέων της Τ.Α. συλλέγονται από το ΥΠΕΣ κάθε μήνα και αναφέρονται στον προηγούμενο μήνα, π.χ. τον Νοέμβριο θα συλλεγούν τα στοιχεία του Οκτωβρίου.</t>
  </si>
  <si>
    <t>Με την παρούσα υλοποίηση της υπηρεσίας, όταν συμβεί η επικαιροποίηση των στοιχείων ενός φορέα που έχουν αντληθεί από τον Κόμβο, απαιτείται η ειδοποίηση μέσω e-mail στους Διαχειριστές για την επανάντληση και ακολούθως απαιτείται η αξιολόγηση για την επανυποβολή τους στο ΓΛΚ, όπου πάλι απαιτεί αποστολή e-mail στους Διαχειριστές του ΓΛΚ όπου απαιτείται να διαγράψουν τα ήδη υποβληθέντα στοιχεία. Θα μπορούσε η ειδοποίηση για αλλαγές και η λήψη να γίνεται με πιο αυτόματο τρόπο τουλάχιστον από τους φορείς προς το ΥΠΕΣ.</t>
  </si>
  <si>
    <t>Η υπηρεσία επιτελείται εντός του δικτύου Σύζευξις</t>
  </si>
  <si>
    <t>Η μορφή του txt αρχείου έχει καθοριστεί από το ΓΛΚ και είναι κοινή για τις 2 κατηγορίες φορέων ανεξάρτητα σε ποιο υποτομέα της Γενικής Κυβέρνησης εντάσσονται (μορφή κατάλληλη ανά αναφορά), οπότε τα στοιχεία αποστέλλονται με αυτά τα κοινά πρότυπα</t>
  </si>
  <si>
    <t>Τα πρότυπα αρχεία txt για κάθε φορέα που υποβάλλονται στο web service του ΓΛΚ, έχουν καθοριστεί αποκλειστικά από αυτό και έχουν στόχο να είναι κοινά και όχι εστιασμένα στους διάφορους τύπους φορέων (τονίζεται ότι αποτελούν υποσύνολο των δεδομένων που συλλέγονται στον Κόμβο, αφού ο Κόμβος είναι προσαρμοσμένος να συλλέξει πληροφορία που αφορά τους φορείς της Τ.Α.).</t>
  </si>
  <si>
    <t>Το ΥΠΕΣ έχει την ευθύνη για τη συλλογή και υποβολή των φορέων της Τ.Α. στο ΓΛΚ.</t>
  </si>
  <si>
    <t>Υπάρχουν πολλές διαδικασίες που απαιτούν ανθρώπινη παρέμβαση από του Διαχειριστές, ελέγχουν μέσω αναφορών στο obiee και αξιολογούν τα στοιχεία των φορέων που θα αποσταλλούν, επιλέγουν ποια στοιχεία θα αποσταλλούν και κάνουν ενέργειες για διορθώσεις, επαναντλήσεις από τα web services των φορεών και επανυποβολές στοιχείων στο web service του ΓΛΚ</t>
  </si>
  <si>
    <t>Δεν ενημερώνεται με κάποιο αυτόματα τρόπο το ΓΛΚ για τις αναφορές που έχουν τροποποίησει οι φορείς και που πρέπει να επανυποβληθούν ή για τους λόγους που απέτυχε ο Κόμβος να αντλήσει μία αναφορά από το web service του φορέα</t>
  </si>
  <si>
    <t>Πρακτικά εφαρμόζονται οι διαδικασίες που προβλέπει το θεσμικό πλαίσιο για τη μηνιαία συλλογή των στοιχείων στον Κόμβο και την αποστολή τους στο ΓΛΚ (σημαντικό στοιχείο για το οποίο αξιολογείται η Χώρα μας από τους Θεσμούς), επίσης υπάρχουν σαφώς καθορισμένοι ρόλοι-εργαζόμενοι που τις επιτελούν εντός φορέων, ΥΠΕΣ και ΓΛΚ</t>
  </si>
  <si>
    <t>Το ΥΠΕΣ δεν έχει αναπτύξει σχετικό σχήμα. Επίσης δεν μας είναι γνωστό εάν το ΓΛΚ έχει αναπτύξει κάποιο σχετικό σχήμα γενικά για τη λήψη των στοιχείων από τους φορείς ή πιο συγκεκριμένα για τη λήψη στοιχείων από τους φορείς της Τ.Α. μέσω του Κόμβου</t>
  </si>
  <si>
    <t>Τα στοιχεία που προδιαγράφηκαν για άντληση από τον Κόμβο ομαδοποιούνται σε συγκεκριμένες αναφορές, οι οποίες έχουν συγκεκριμένη δομή XML. Δυστυχώς δεν μπορεί εύκολα να τροποποιηθεί η δομή τους καθώς αυτό θα συνεπαγόταν αλλαγές στα web services των φορέων και στο ίδιο τον Κόμβο (στους μετασχηματισμούς των στοιχείων για να αποθηκευτούν στη βάση δεδομένων και στην ίδια τη βάση δεδομένων). Επίσης εάν το ΓΛΚ ζητήσει στοιχεία που δεν περιλαμβάνονται σε αυτά που αντλεί ο Κόμβος τότε θα πρέπει να προσαρμοστούν τα XML ή να δημιουργηθούν νέα πρότυπα με το αντίστοιχο κόστος υλοποίησης από το ΥΠΕΣ και τους φορείς της Τ.Α.</t>
  </si>
  <si>
    <t>Το θεσμικό πλαίσιο για τη συλλογή και αποστολή των στοιχείων μέσω του Κόμβου βασίζεται στα συμφωνημένα με τους Θεσμούς κείμενα για την αξιολόγηση του προγράμματος δημοσιονομικής προσαρμογής και δεν αναμένεται να μεταβληθεί σημαντικά όσο διαρκεί</t>
  </si>
  <si>
    <t>Συλλογή από τα web services των φορέων Τ.Α. της μηνιαίας επεξεργασμένης δημοσιονομικής πληροφορίας μέσω του Κεντρικού Κόμβου Διαλειτουργικότητας του ΥΠΕΣ και μετάδοση από αυτόν στο web service του Πληροφοριακού Συστήματος «Συλλογή και Ενοποίηση Χρηματοοικονομικών Αναφορών Φορέων της Γενικής Κυβέρνησης» του ΓΛΚ.</t>
  </si>
  <si>
    <t>Οι Διαχειριστές δημιουργούν εργασίες άντλησης των στοιχείων κάθε φορέα (για κάθε μήνα) και ο Κόμβος επιτελεί έναν προκαθορισμένο αριθμό επαναλαμβανόμενων κλήσεων του web service. Στην περίπτωση αποτυχίας λήψης (μπορεί π.χ. να οφείλεται σε παραβίαση λογικών ελέγχων, σε αποτυχία σύνδεσης, μη-κατάλληλα δομημένο αρχείο, κτλ), σημειώνεται το σφάλμα με μία σύντομη περιγραφή για τους Διαχειριστές και αποστέλεται αυτόματα σχετικό e-mail στο δηλωμένο e-mail του φορέα ώστε να προβεί αυτός σε ενέργειες (από το προσωπικό του φορέα ή την εταιρεία που τον υποστηρίζει μηχανογραφικά). Οι Διαχειριστές θα επιλέξουν να επιαναλάβουν την εργασία άντλησης έως ότου ολοκληρωθεί (λήψη όλων των αναφορών). Τα ίδια τα στοιχεία αξιολογούνται από το ΥΠΕΣ χειροκίνητα (μέσω αναφορών από το obiee) για να αποσταλλούν τελικώς στο web service του ΓΛΚ. Το web service του ΓΛΚ κατά την αποστολή των στοιχείων από το ΥΠΕΣ ειδοποιεί τους Διαχειριστές του Κόμβου για σφάλματα που εντοπίζονται στο αρχείο και τα διαχωρίζει σε critical και warnings (στην πρώτη περίπτωση το αρχείο δεν φορτώνεται και απαιτείται επανυποβολή νέου). Με βάση αυτά τα σφάλματα, οι Διαχειριστές επικοινωνούν με τον φορέα που αφορούν για προβεί σε διορθώσεις, κάνουν επανάντληση των στοιχείων και τελικώς επανυποβολή στο web service του ΓΛΚ.</t>
  </si>
  <si>
    <t>Η επιλογή της συλλογής και αποστολής στο ΓΛΚ των στοιχείων των φορέων μέσω του Κόμβου επιλέχθηκε ως λύση σταθμίζοντας τις εργατοώρες που θα απαιτούνταν για τη συλλογή και χειροκίνητη φόρτωση των αρχείων txt των φορέων από το ΥΠΕΣ. Επίσης, ο Κόμβος αποτελεί ένα κεντρικό σημείο διάθεσης των στοιχείων των φορέων και δεν χρειάζεται αυτοί να αποστέλλουν σε πολλαπλές βάσεις, ούτε οι ενδιαφερόμενοι φορείς να τα ζητούν από εναλλακτικά κανάλια που να χρειάζονται ad hoc προσαρμογές, προάγοντας έτσι την διαλειτουργικότητα και την επανάχρηση της πληροφορίας.</t>
  </si>
  <si>
    <t>Ο Κόμβος διαθέτει web service το οποίο θα μπορούσαν να καλέσουν κατάλληλα άλλοι φορείς και να λάβουν στοιχεία. Ο Κόμβος αποτελεί ένα κεντρικό σημείο διάθεσης των στοιχείων των φορέων και δεν χρειάζεται αυτοί να αποστέλλουν σε πολλαπλές βάσεις, ούτε οι ενδιαφερόμενοι φορείς να τα ζητούν από εναλλακτικά κανάλια που να χρειάζονται ad hoc προσαρμογές, προάγοντας έτσι την διαλειτουργικότητα και την επανάχρηση της πληροφορίας.</t>
  </si>
  <si>
    <t>Τα δεδομένα πρέπει να συλλεγούν και να υποβληθούν ακόμα και εάν δεν έχουν μεταβληθεί από τον ένα μήνα στον άλλο, οπότε και θεωρούμε ότι το κριτήριο B.3 δεν είναι σχετικό (Not Applicable).</t>
  </si>
  <si>
    <t>http://komvos.ypes.gr/stats</t>
  </si>
  <si>
    <t>Τα δεδομένα που έχουν οι φορείς, λαμβάνονται από τον Κόμβο μέσω των web services που διαθέτουν (επανάχρηση). Τονίζουμε ότι τα Web Services των Φορέων είχαν υλοποιηθεί στα πλαίσια της συνέννωσης των Δήμων επί Καλλικράτη (ν.3852/10), οπότε ο Κόμβος αξιοποίησε υπάρχοντα web services.</t>
  </si>
  <si>
    <t>Γίνεται εντός ΥΠΕΣ (internal domain): Ο Κόμβος μετασχηματίζει τα πρωτογενή οικονομικά στοιχεία που συλλέγονται από τους φορείς, έτσι ώστε να μπορούν να γίνουν αναφορές από τους Διαχειριστές στο Business Inteligence. Το ΥΠΕΣ μετά από ελέγχους που γίνονται από τους Διαχειριστές μέσω αναφορών, επιλέγει να αποστείλει τα στοιχεία των φορέων στο web service του ΓΛΚ.</t>
  </si>
  <si>
    <t>Όλα τα web services έχουν υλοποιηθεί με SOAP. Η μορφή των XML αρχείων που αντλούνται από τους φορείς της Τ.Α. έχει καθοριστεί από το ΥΠΕΣ (κατάλληλη για κάθε κατηγορία φορέα και κάθε κατηγορία στοιχείων). Αντίστοιχα τα στοιχεία προς το ΓΛΚ αποστέλλονται σε αρχεία .txt σε κοινή μορφή (διάκριση σε δύο κατηγορίες: νομικά πρόσωπα που εφαρμόζουν μόνο Γενική Λογιστική και νομικά πρόσωπα που εφαρμόζουν και Δημόσια Λογιστική) που έχει καθοριστεί από αυτό (κατάλληλη για κάθε αναφορά). Οπότε σημειώνουμε ως common pro</t>
  </si>
  <si>
    <t>Νίκος Δίκαρος</t>
  </si>
  <si>
    <t>ndikaros@gmail.com</t>
  </si>
  <si>
    <t>00306947265906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</si>
</sst>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0"/>
      <name val="Calibri"/>
      <family val="2"/>
      <scheme val="minor"/>
    </font>
    <font>
      <b/>
      <sz val="12"/>
      <color theme="0"/>
      <name val="Calibri"/>
      <family val="2"/>
      <scheme val="minor"/>
    </font>
    <font>
      <sz val="11"/>
      <color theme="1"/>
      <name val="Calibri"/>
      <family val="2"/>
      <scheme val="minor"/>
    </font>
    <font>
      <i/>
      <sz val="11"/>
      <color theme="9" tint="-0.499984740745262"/>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11"/>
      <name val="Calibri"/>
      <family val="2"/>
      <scheme val="minor"/>
    </font>
    <font>
      <i/>
      <sz val="11"/>
      <name val="Calibri"/>
      <family val="2"/>
      <scheme val="minor"/>
    </font>
    <font>
      <b/>
      <sz val="11"/>
      <name val="Calibri"/>
      <family val="2"/>
      <scheme val="minor"/>
    </font>
    <font>
      <i/>
      <sz val="11"/>
      <color theme="1"/>
      <name val="Calibri"/>
      <family val="2"/>
      <scheme val="minor"/>
    </font>
    <font>
      <sz val="11"/>
      <color rgb="FF000000"/>
      <name val="Calibri"/>
      <family val="2"/>
      <charset val="161"/>
      <scheme val="minor"/>
    </font>
  </fonts>
  <fills count="11">
    <fill>
      <patternFill patternType="none"/>
    </fill>
    <fill>
      <patternFill patternType="gray125"/>
    </fill>
    <fill>
      <patternFill patternType="solid">
        <fgColor theme="2"/>
        <bgColor indexed="64"/>
      </patternFill>
    </fill>
    <fill>
      <patternFill patternType="solid">
        <fgColor theme="1"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4"/>
        <bgColor indexed="64"/>
      </patternFill>
    </fill>
    <fill>
      <patternFill patternType="solid">
        <fgColor theme="3"/>
        <bgColor indexed="64"/>
      </patternFill>
    </fill>
    <fill>
      <patternFill patternType="solid">
        <fgColor theme="4" tint="0.59999389629810485"/>
        <bgColor indexed="64"/>
      </patternFill>
    </fill>
    <fill>
      <patternFill patternType="solid">
        <fgColor theme="6"/>
        <bgColor indexed="64"/>
      </patternFill>
    </fill>
    <fill>
      <patternFill patternType="solid">
        <fgColor rgb="FF92D050"/>
        <bgColor indexed="64"/>
      </patternFill>
    </fill>
  </fills>
  <borders count="11">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0" tint="-0.14996795556505021"/>
      </left>
      <right style="thin">
        <color theme="0" tint="-0.14996795556505021"/>
      </right>
      <top/>
      <bottom style="thin">
        <color theme="0" tint="-0.14996795556505021"/>
      </bottom>
      <diagonal/>
    </border>
    <border>
      <left/>
      <right/>
      <top/>
      <bottom style="hair">
        <color indexed="64"/>
      </bottom>
      <diagonal/>
    </border>
    <border>
      <left style="thin">
        <color theme="0" tint="-0.14996795556505021"/>
      </left>
      <right style="thin">
        <color theme="0" tint="-0.14996795556505021"/>
      </right>
      <top style="thin">
        <color theme="0" tint="-0.14996795556505021"/>
      </top>
      <bottom style="hair">
        <color indexed="64"/>
      </bottom>
      <diagonal/>
    </border>
    <border>
      <left/>
      <right style="thin">
        <color theme="0" tint="-0.14996795556505021"/>
      </right>
      <top style="hair">
        <color indexed="64"/>
      </top>
      <bottom style="hair">
        <color indexed="64"/>
      </bottom>
      <diagonal/>
    </border>
    <border>
      <left/>
      <right/>
      <top style="hair">
        <color indexed="64"/>
      </top>
      <bottom style="hair">
        <color indexed="64"/>
      </bottom>
      <diagonal/>
    </border>
    <border>
      <left style="thin">
        <color theme="0" tint="-0.14996795556505021"/>
      </left>
      <right style="thin">
        <color theme="0" tint="-0.14996795556505021"/>
      </right>
      <top style="hair">
        <color indexed="64"/>
      </top>
      <bottom style="hair">
        <color indexed="64"/>
      </bottom>
      <diagonal/>
    </border>
    <border>
      <left style="thin">
        <color theme="0" tint="-0.14996795556505021"/>
      </left>
      <right style="thin">
        <color theme="0" tint="-0.14996795556505021"/>
      </right>
      <top/>
      <bottom style="hair">
        <color indexed="64"/>
      </bottom>
      <diagonal/>
    </border>
  </borders>
  <cellStyleXfs count="6">
    <xf numFmtId="0" fontId="0" fillId="0" borderId="0"/>
    <xf numFmtId="0" fontId="7" fillId="2" borderId="1"/>
    <xf numFmtId="0" fontId="7" fillId="2" borderId="1">
      <protection locked="0"/>
    </xf>
    <xf numFmtId="0" fontId="6" fillId="3" borderId="0"/>
    <xf numFmtId="0" fontId="8" fillId="0" borderId="0"/>
    <xf numFmtId="0" fontId="11" fillId="0" borderId="0" applyNumberFormat="0" applyFill="0" applyBorder="0" applyAlignment="0" applyProtection="0"/>
  </cellStyleXfs>
  <cellXfs count="92">
    <xf numFmtId="0" fontId="0" fillId="0" borderId="0" xfId="0"/>
    <xf numFmtId="0" fontId="0" fillId="4" borderId="0" xfId="0" applyFill="1"/>
    <xf numFmtId="0" fontId="6" fillId="4" borderId="0" xfId="3" applyFill="1"/>
    <xf numFmtId="0" fontId="0" fillId="4" borderId="0" xfId="0" applyFill="1" applyBorder="1"/>
    <xf numFmtId="0" fontId="8" fillId="4" borderId="0" xfId="4" applyFill="1"/>
    <xf numFmtId="0" fontId="5" fillId="6" borderId="0" xfId="0" applyFont="1" applyFill="1"/>
    <xf numFmtId="0" fontId="6" fillId="7" borderId="0" xfId="0" applyFont="1" applyFill="1"/>
    <xf numFmtId="0" fontId="5" fillId="7" borderId="0" xfId="0" applyFont="1" applyFill="1"/>
    <xf numFmtId="0" fontId="6" fillId="7" borderId="0" xfId="3" applyFill="1"/>
    <xf numFmtId="0" fontId="0" fillId="5" borderId="1" xfId="2" applyFont="1" applyFill="1">
      <protection locked="0"/>
    </xf>
    <xf numFmtId="0" fontId="15" fillId="4" borderId="0" xfId="0" applyFont="1" applyFill="1"/>
    <xf numFmtId="0" fontId="0" fillId="4" borderId="0" xfId="0" applyFill="1" applyAlignment="1">
      <alignment wrapText="1"/>
    </xf>
    <xf numFmtId="0" fontId="8" fillId="4" borderId="0" xfId="0" applyFont="1" applyFill="1"/>
    <xf numFmtId="0" fontId="7" fillId="5" borderId="1" xfId="2" applyFill="1">
      <protection locked="0"/>
    </xf>
    <xf numFmtId="0" fontId="0" fillId="4" borderId="0" xfId="0" applyFill="1" applyAlignment="1">
      <alignment textRotation="45"/>
    </xf>
    <xf numFmtId="0" fontId="0" fillId="7" borderId="0" xfId="0" applyFill="1"/>
    <xf numFmtId="0" fontId="0" fillId="2" borderId="0" xfId="0" applyFill="1"/>
    <xf numFmtId="0" fontId="0" fillId="4" borderId="0" xfId="0" quotePrefix="1" applyFill="1"/>
    <xf numFmtId="0" fontId="12" fillId="4" borderId="0" xfId="0" applyFont="1" applyFill="1"/>
    <xf numFmtId="0" fontId="0" fillId="4" borderId="0" xfId="0" applyFill="1" applyAlignment="1">
      <alignment textRotation="45" wrapText="1"/>
    </xf>
    <xf numFmtId="0" fontId="5" fillId="9" borderId="3" xfId="0" applyFont="1" applyFill="1" applyBorder="1"/>
    <xf numFmtId="0" fontId="10" fillId="4" borderId="0" xfId="0" applyFont="1" applyFill="1"/>
    <xf numFmtId="0" fontId="10" fillId="4" borderId="0" xfId="0" applyFont="1" applyFill="1" applyAlignment="1">
      <alignment horizontal="right"/>
    </xf>
    <xf numFmtId="2" fontId="0" fillId="4" borderId="0" xfId="0" applyNumberFormat="1" applyFill="1"/>
    <xf numFmtId="9" fontId="0" fillId="4" borderId="0" xfId="0" applyNumberFormat="1" applyFill="1"/>
    <xf numFmtId="0" fontId="9" fillId="7" borderId="0" xfId="0" applyFont="1" applyFill="1"/>
    <xf numFmtId="0" fontId="0" fillId="8" borderId="0" xfId="0" applyFill="1"/>
    <xf numFmtId="2" fontId="0" fillId="8" borderId="0" xfId="0" applyNumberFormat="1" applyFill="1"/>
    <xf numFmtId="9" fontId="0" fillId="8" borderId="0" xfId="0" quotePrefix="1" applyNumberFormat="1" applyFill="1" applyBorder="1"/>
    <xf numFmtId="0" fontId="0" fillId="5" borderId="0" xfId="0" applyFill="1"/>
    <xf numFmtId="9" fontId="0" fillId="5" borderId="0" xfId="0" applyNumberFormat="1" applyFill="1" applyBorder="1"/>
    <xf numFmtId="2" fontId="0" fillId="5" borderId="0" xfId="0" applyNumberFormat="1" applyFill="1"/>
    <xf numFmtId="0" fontId="0" fillId="5" borderId="0" xfId="0" quotePrefix="1" applyFill="1"/>
    <xf numFmtId="9" fontId="0" fillId="5" borderId="0" xfId="0" quotePrefix="1" applyNumberFormat="1" applyFill="1" applyBorder="1"/>
    <xf numFmtId="9" fontId="0" fillId="8" borderId="0" xfId="0" applyNumberFormat="1" applyFill="1"/>
    <xf numFmtId="9" fontId="0" fillId="8" borderId="2" xfId="0" applyNumberFormat="1" applyFill="1" applyBorder="1"/>
    <xf numFmtId="0" fontId="13" fillId="4" borderId="0" xfId="0" applyFont="1" applyFill="1"/>
    <xf numFmtId="0" fontId="12" fillId="5" borderId="2" xfId="0" applyFont="1" applyFill="1" applyBorder="1"/>
    <xf numFmtId="0" fontId="12" fillId="5" borderId="0" xfId="0" applyFont="1" applyFill="1"/>
    <xf numFmtId="0" fontId="0" fillId="5" borderId="0" xfId="0" applyFont="1" applyFill="1"/>
    <xf numFmtId="0" fontId="5" fillId="4" borderId="0" xfId="0" applyFont="1" applyFill="1"/>
    <xf numFmtId="0" fontId="0" fillId="4" borderId="0" xfId="0" applyFill="1" applyAlignment="1">
      <alignment vertical="top"/>
    </xf>
    <xf numFmtId="0" fontId="0" fillId="4" borderId="0" xfId="0" applyFill="1" applyAlignment="1">
      <alignment vertical="top" wrapText="1"/>
    </xf>
    <xf numFmtId="0" fontId="0" fillId="4" borderId="5" xfId="0" applyFill="1" applyBorder="1" applyAlignment="1">
      <alignment vertical="top"/>
    </xf>
    <xf numFmtId="0" fontId="0" fillId="4" borderId="5" xfId="0" applyFill="1" applyBorder="1" applyAlignment="1">
      <alignment vertical="top" wrapText="1"/>
    </xf>
    <xf numFmtId="0" fontId="0" fillId="4" borderId="8" xfId="0" applyFill="1" applyBorder="1" applyAlignment="1">
      <alignment vertical="top"/>
    </xf>
    <xf numFmtId="0" fontId="0" fillId="4" borderId="8" xfId="0" applyFill="1" applyBorder="1" applyAlignment="1">
      <alignment vertical="top" wrapText="1"/>
    </xf>
    <xf numFmtId="0" fontId="0" fillId="4" borderId="7" xfId="0" applyFill="1" applyBorder="1" applyAlignment="1">
      <alignment vertical="top" wrapText="1"/>
    </xf>
    <xf numFmtId="49" fontId="0" fillId="4" borderId="8" xfId="0" applyNumberFormat="1" applyFill="1" applyBorder="1" applyAlignment="1">
      <alignment vertical="top" wrapText="1"/>
    </xf>
    <xf numFmtId="0" fontId="12" fillId="4" borderId="5" xfId="0" applyFont="1" applyFill="1" applyBorder="1" applyAlignment="1">
      <alignment vertical="top"/>
    </xf>
    <xf numFmtId="0" fontId="12" fillId="4" borderId="8" xfId="0" applyFont="1" applyFill="1" applyBorder="1" applyAlignment="1">
      <alignment vertical="top"/>
    </xf>
    <xf numFmtId="0" fontId="7" fillId="5" borderId="1" xfId="2" applyFill="1" applyAlignment="1">
      <alignment vertical="top"/>
      <protection locked="0"/>
    </xf>
    <xf numFmtId="0" fontId="0" fillId="4" borderId="0" xfId="0" applyFill="1" applyAlignment="1">
      <alignment horizontal="center" vertical="top"/>
    </xf>
    <xf numFmtId="0" fontId="0" fillId="4" borderId="0" xfId="0" applyFill="1" applyBorder="1" applyAlignment="1">
      <alignment vertical="top"/>
    </xf>
    <xf numFmtId="0" fontId="0" fillId="5" borderId="4" xfId="2" applyFont="1" applyFill="1" applyBorder="1" applyAlignment="1">
      <alignment vertical="top"/>
      <protection locked="0"/>
    </xf>
    <xf numFmtId="0" fontId="0" fillId="5" borderId="6" xfId="2" applyFont="1" applyFill="1" applyBorder="1" applyAlignment="1">
      <alignment vertical="top"/>
      <protection locked="0"/>
    </xf>
    <xf numFmtId="0" fontId="11" fillId="5" borderId="9" xfId="5" applyFill="1" applyBorder="1" applyAlignment="1" applyProtection="1">
      <alignment vertical="top"/>
      <protection locked="0"/>
    </xf>
    <xf numFmtId="0" fontId="0" fillId="5" borderId="6" xfId="2" applyFont="1" applyFill="1" applyBorder="1" applyAlignment="1">
      <alignment vertical="top" wrapText="1"/>
      <protection locked="0"/>
    </xf>
    <xf numFmtId="0" fontId="0" fillId="4" borderId="0" xfId="0" applyFill="1" applyAlignment="1">
      <alignment vertical="center"/>
    </xf>
    <xf numFmtId="164" fontId="0" fillId="4" borderId="0" xfId="0" applyNumberFormat="1" applyFill="1" applyAlignment="1">
      <alignment vertical="center"/>
    </xf>
    <xf numFmtId="0" fontId="0" fillId="4" borderId="0" xfId="0" applyFill="1" applyAlignment="1">
      <alignment horizontal="center" vertical="center"/>
    </xf>
    <xf numFmtId="164" fontId="0" fillId="4" borderId="0" xfId="0" applyNumberFormat="1" applyFill="1" applyAlignment="1">
      <alignment horizontal="center" vertical="center"/>
    </xf>
    <xf numFmtId="0" fontId="5" fillId="10" borderId="3" xfId="0" applyFont="1" applyFill="1" applyBorder="1"/>
    <xf numFmtId="0" fontId="8" fillId="4" borderId="0" xfId="4" applyFill="1" applyBorder="1"/>
    <xf numFmtId="0" fontId="7" fillId="4" borderId="0" xfId="2" applyFill="1" applyBorder="1">
      <protection locked="0"/>
    </xf>
    <xf numFmtId="0" fontId="0" fillId="4" borderId="0" xfId="0" applyFill="1" applyBorder="1" applyAlignment="1">
      <alignment vertical="top" wrapText="1"/>
    </xf>
    <xf numFmtId="0" fontId="7" fillId="4" borderId="0" xfId="2" applyFill="1" applyBorder="1" applyAlignment="1">
      <alignment vertical="top"/>
      <protection locked="0"/>
    </xf>
    <xf numFmtId="164" fontId="0" fillId="4" borderId="0" xfId="0" applyNumberFormat="1" applyFill="1" applyAlignment="1">
      <alignment vertical="top"/>
    </xf>
    <xf numFmtId="0" fontId="0" fillId="4" borderId="5" xfId="0" applyFill="1" applyBorder="1"/>
    <xf numFmtId="0" fontId="0" fillId="4" borderId="8" xfId="0" applyFill="1" applyBorder="1" applyAlignment="1">
      <alignment wrapText="1"/>
    </xf>
    <xf numFmtId="0" fontId="12" fillId="5" borderId="0" xfId="0" applyFont="1" applyFill="1" applyAlignment="1">
      <alignment wrapText="1"/>
    </xf>
    <xf numFmtId="0" fontId="12" fillId="5" borderId="0" xfId="0" applyFont="1" applyFill="1" applyAlignment="1">
      <alignment vertical="top"/>
    </xf>
    <xf numFmtId="0" fontId="12" fillId="5" borderId="0" xfId="0" applyFont="1" applyFill="1" applyAlignment="1"/>
    <xf numFmtId="0" fontId="7" fillId="5" borderId="9" xfId="2" applyFill="1" applyBorder="1" applyAlignment="1">
      <alignment wrapText="1"/>
      <protection locked="0"/>
    </xf>
    <xf numFmtId="0" fontId="7" fillId="5" borderId="4" xfId="2" applyFill="1" applyBorder="1" applyAlignment="1">
      <alignment wrapText="1"/>
      <protection locked="0"/>
    </xf>
    <xf numFmtId="0" fontId="7" fillId="5" borderId="10" xfId="2" applyFill="1" applyBorder="1" applyAlignment="1">
      <alignment wrapText="1"/>
      <protection locked="0"/>
    </xf>
    <xf numFmtId="0" fontId="6" fillId="7" borderId="0" xfId="3" applyFill="1" applyAlignment="1"/>
    <xf numFmtId="0" fontId="0" fillId="4" borderId="0" xfId="0" applyFill="1" applyAlignment="1"/>
    <xf numFmtId="0" fontId="0" fillId="4" borderId="0" xfId="0" applyFill="1" applyBorder="1" applyAlignment="1"/>
    <xf numFmtId="0" fontId="0" fillId="5" borderId="9" xfId="2" applyFont="1" applyFill="1" applyBorder="1" applyAlignment="1">
      <alignment wrapText="1"/>
      <protection locked="0"/>
    </xf>
    <xf numFmtId="0" fontId="12" fillId="5" borderId="0" xfId="0" applyFont="1" applyFill="1" applyAlignment="1">
      <alignment horizontal="center" vertical="center"/>
    </xf>
    <xf numFmtId="0" fontId="0" fillId="5" borderId="6" xfId="2" applyFont="1" applyFill="1" applyBorder="1" applyAlignment="1">
      <alignment wrapText="1"/>
      <protection locked="0"/>
    </xf>
    <xf numFmtId="0" fontId="11" fillId="4" borderId="0" xfId="5" applyFill="1" applyAlignment="1">
      <alignment wrapText="1"/>
    </xf>
    <xf numFmtId="0" fontId="0" fillId="4" borderId="8" xfId="0" applyNumberFormat="1" applyFill="1" applyBorder="1" applyAlignment="1">
      <alignment vertical="top" wrapText="1"/>
    </xf>
    <xf numFmtId="49" fontId="0" fillId="5" borderId="4" xfId="2" applyNumberFormat="1" applyFont="1" applyFill="1" applyBorder="1" applyAlignment="1">
      <alignment vertical="top"/>
      <protection locked="0"/>
    </xf>
    <xf numFmtId="0" fontId="4" fillId="4" borderId="0" xfId="0" applyFont="1" applyFill="1"/>
    <xf numFmtId="0" fontId="16" fillId="0" borderId="0" xfId="0" applyFont="1" applyAlignment="1">
      <alignment wrapText="1"/>
    </xf>
    <xf numFmtId="0" fontId="3" fillId="4" borderId="0" xfId="0" applyFont="1" applyFill="1" applyAlignment="1">
      <alignment wrapText="1"/>
    </xf>
    <xf numFmtId="0" fontId="2" fillId="0" borderId="0" xfId="0" applyFont="1" applyAlignment="1">
      <alignment wrapText="1"/>
    </xf>
    <xf numFmtId="0" fontId="1" fillId="4" borderId="0" xfId="0" applyFont="1" applyFill="1" applyAlignment="1">
      <alignment wrapText="1"/>
    </xf>
    <xf numFmtId="0" fontId="14" fillId="5" borderId="0" xfId="0" applyFont="1" applyFill="1" applyAlignment="1">
      <alignment horizontal="center"/>
    </xf>
    <xf numFmtId="0" fontId="10" fillId="5" borderId="0" xfId="0" applyFont="1" applyFill="1" applyAlignment="1">
      <alignment horizontal="center"/>
    </xf>
  </cellXfs>
  <cellStyles count="6">
    <cellStyle name="EntryBox" xfId="2"/>
    <cellStyle name="Explanatory Text" xfId="1" builtinId="53" customBuiltin="1"/>
    <cellStyle name="Heading1" xfId="3"/>
    <cellStyle name="Hyperlink" xfId="5" builtinId="8"/>
    <cellStyle name="Instruction" xfId="4"/>
    <cellStyle name="Normal" xfId="0" builtinId="0"/>
  </cellStyles>
  <dxfs count="0"/>
  <tableStyles count="0" defaultTableStyle="TableStyleMedium2" defaultPivotStyle="PivotStyleLight16"/>
  <colors>
    <mruColors>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bg1">
                <a:alpha val="50000"/>
              </a:schemeClr>
            </a:solidFill>
            <a:ln w="15875">
              <a:solidFill>
                <a:schemeClr val="tx1">
                  <a:lumMod val="85000"/>
                  <a:lumOff val="15000"/>
                </a:schemeClr>
              </a:solidFill>
            </a:ln>
            <a:effectLst>
              <a:outerShdw blurRad="50800" dist="38100" dir="5400000" algn="t" rotWithShape="0">
                <a:prstClr val="black">
                  <a:alpha val="40000"/>
                </a:prstClr>
              </a:outerShdw>
            </a:effectLst>
          </c:spPr>
          <c:invertIfNegative val="0"/>
          <c:dPt>
            <c:idx val="4"/>
            <c:invertIfNegative val="0"/>
            <c:bubble3D val="0"/>
            <c:spPr>
              <a:solidFill>
                <a:schemeClr val="accent1">
                  <a:lumMod val="40000"/>
                  <a:lumOff val="60000"/>
                  <a:alpha val="50000"/>
                </a:schemeClr>
              </a:solidFill>
              <a:ln w="15875">
                <a:solidFill>
                  <a:schemeClr val="tx2">
                    <a:lumMod val="75000"/>
                  </a:schemeClr>
                </a:solidFill>
              </a:ln>
              <a:effectLst>
                <a:outerShdw blurRad="50800" dist="38100" dir="5400000" algn="t" rotWithShape="0">
                  <a:prstClr val="black">
                    <a:alpha val="40000"/>
                  </a:prstClr>
                </a:outerShdw>
              </a:effectLst>
            </c:spPr>
          </c:dPt>
          <c:dPt>
            <c:idx val="6"/>
            <c:invertIfNegative val="0"/>
            <c:bubble3D val="0"/>
            <c:spPr>
              <a:solidFill>
                <a:schemeClr val="bg1">
                  <a:lumMod val="50000"/>
                  <a:alpha val="50000"/>
                </a:schemeClr>
              </a:solidFill>
              <a:ln w="15875">
                <a:solidFill>
                  <a:schemeClr val="tx1">
                    <a:lumMod val="85000"/>
                    <a:lumOff val="15000"/>
                  </a:schemeClr>
                </a:solidFill>
              </a:ln>
              <a:effectLst>
                <a:outerShdw blurRad="50800" dist="38100" dir="5400000" algn="t" rotWithShape="0">
                  <a:prstClr val="black">
                    <a:alpha val="40000"/>
                  </a:prstClr>
                </a:outerShdw>
              </a:effectLst>
            </c:spPr>
          </c:dPt>
          <c:cat>
            <c:strRef>
              <c:f>Results!$C$5:$C$8</c:f>
              <c:strCache>
                <c:ptCount val="4"/>
                <c:pt idx="0">
                  <c:v>Service delivery</c:v>
                </c:pt>
                <c:pt idx="1">
                  <c:v>Service consumption</c:v>
                </c:pt>
                <c:pt idx="2">
                  <c:v>Service management</c:v>
                </c:pt>
                <c:pt idx="3">
                  <c:v>Overall Maturity</c:v>
                </c:pt>
              </c:strCache>
            </c:strRef>
          </c:cat>
          <c:val>
            <c:numRef>
              <c:f>Results!$E$5:$E$8</c:f>
              <c:numCache>
                <c:formatCode>0.00</c:formatCode>
                <c:ptCount val="4"/>
                <c:pt idx="0">
                  <c:v>3.7</c:v>
                </c:pt>
                <c:pt idx="1">
                  <c:v>3.3999999999999995</c:v>
                </c:pt>
                <c:pt idx="2">
                  <c:v>2.9499999999999997</c:v>
                </c:pt>
                <c:pt idx="3">
                  <c:v>3.3174999999999999</c:v>
                </c:pt>
              </c:numCache>
            </c:numRef>
          </c:val>
        </c:ser>
        <c:dLbls>
          <c:showLegendKey val="0"/>
          <c:showVal val="0"/>
          <c:showCatName val="0"/>
          <c:showSerName val="0"/>
          <c:showPercent val="0"/>
          <c:showBubbleSize val="0"/>
        </c:dLbls>
        <c:gapWidth val="150"/>
        <c:axId val="72992640"/>
        <c:axId val="72994176"/>
      </c:barChart>
      <c:catAx>
        <c:axId val="72992640"/>
        <c:scaling>
          <c:orientation val="maxMin"/>
        </c:scaling>
        <c:delete val="0"/>
        <c:axPos val="l"/>
        <c:numFmt formatCode="General" sourceLinked="1"/>
        <c:majorTickMark val="out"/>
        <c:minorTickMark val="none"/>
        <c:tickLblPos val="nextTo"/>
        <c:crossAx val="72994176"/>
        <c:crosses val="autoZero"/>
        <c:auto val="1"/>
        <c:lblAlgn val="ctr"/>
        <c:lblOffset val="100"/>
        <c:noMultiLvlLbl val="0"/>
      </c:catAx>
      <c:valAx>
        <c:axId val="72994176"/>
        <c:scaling>
          <c:orientation val="minMax"/>
          <c:max val="5"/>
          <c:min val="0"/>
        </c:scaling>
        <c:delete val="0"/>
        <c:axPos val="t"/>
        <c:majorGridlines/>
        <c:numFmt formatCode="0.00" sourceLinked="1"/>
        <c:majorTickMark val="out"/>
        <c:minorTickMark val="none"/>
        <c:tickLblPos val="nextTo"/>
        <c:spPr>
          <a:noFill/>
        </c:spPr>
        <c:crossAx val="72992640"/>
        <c:crosses val="autoZero"/>
        <c:crossBetween val="between"/>
        <c:majorUnit val="1"/>
        <c:minorUnit val="0.2"/>
      </c:valAx>
      <c:spPr>
        <a:gradFill>
          <a:gsLst>
            <a:gs pos="0">
              <a:srgbClr val="FFC000">
                <a:lumMod val="100000"/>
                <a:alpha val="65000"/>
              </a:srgbClr>
            </a:gs>
            <a:gs pos="75000">
              <a:srgbClr val="00B0F0">
                <a:alpha val="50000"/>
              </a:srgbClr>
            </a:gs>
            <a:gs pos="50000">
              <a:srgbClr val="92D050">
                <a:alpha val="50000"/>
              </a:srgbClr>
            </a:gs>
            <a:gs pos="25000">
              <a:srgbClr val="FFFF00">
                <a:alpha val="50000"/>
              </a:srgbClr>
            </a:gs>
            <a:gs pos="100000">
              <a:schemeClr val="accent4">
                <a:lumMod val="100000"/>
                <a:alpha val="65000"/>
              </a:schemeClr>
            </a:gs>
          </a:gsLst>
          <a:lin ang="0" scaled="0"/>
        </a:gradFill>
      </c:spPr>
    </c:plotArea>
    <c:plotVisOnly val="1"/>
    <c:dispBlanksAs val="gap"/>
    <c:showDLblsOverMax val="0"/>
  </c:chart>
  <c:txPr>
    <a:bodyPr/>
    <a:lstStyle/>
    <a:p>
      <a:pPr>
        <a:defRPr>
          <a:latin typeface="Arial" pitchFamily="34" charset="0"/>
          <a:cs typeface="Arial" pitchFamily="34" charset="0"/>
        </a:defRPr>
      </a:pPr>
      <a:endParaRPr lang="el-GR"/>
    </a:p>
  </c:txPr>
  <c:printSettings>
    <c:headerFooter/>
    <c:pageMargins b="0.75000000000000289" l="0.70000000000000062" r="0.70000000000000062" t="0.750000000000002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618172</xdr:colOff>
      <xdr:row>9</xdr:row>
      <xdr:rowOff>2857</xdr:rowOff>
    </xdr:from>
    <xdr:to>
      <xdr:col>7</xdr:col>
      <xdr:colOff>399097</xdr:colOff>
      <xdr:row>23</xdr:row>
      <xdr:rowOff>79057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ndikaros@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komvos.ypes.gr/stat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I9"/>
  <sheetViews>
    <sheetView workbookViewId="0">
      <selection activeCell="B9" sqref="B9"/>
    </sheetView>
  </sheetViews>
  <sheetFormatPr defaultRowHeight="15" x14ac:dyDescent="0.25"/>
  <cols>
    <col min="1" max="1" width="9.140625" style="1"/>
    <col min="2" max="2" width="77.140625" style="1" customWidth="1"/>
    <col min="3" max="16384" width="9.140625" style="1"/>
  </cols>
  <sheetData>
    <row r="2" spans="1:9" ht="15.75" x14ac:dyDescent="0.25">
      <c r="B2" s="8" t="s">
        <v>146</v>
      </c>
      <c r="C2" s="8"/>
      <c r="D2" s="8"/>
      <c r="E2" s="8"/>
      <c r="F2" s="8"/>
      <c r="G2" s="8"/>
      <c r="H2" s="8"/>
      <c r="I2" s="15"/>
    </row>
    <row r="4" spans="1:9" x14ac:dyDescent="0.25">
      <c r="A4" s="1">
        <v>1</v>
      </c>
      <c r="B4" s="1" t="s">
        <v>237</v>
      </c>
    </row>
    <row r="5" spans="1:9" x14ac:dyDescent="0.25">
      <c r="A5" s="1">
        <v>2</v>
      </c>
      <c r="B5" s="1" t="s">
        <v>21</v>
      </c>
    </row>
    <row r="6" spans="1:9" x14ac:dyDescent="0.25">
      <c r="A6" s="1">
        <v>3</v>
      </c>
      <c r="B6" s="1" t="s">
        <v>42</v>
      </c>
    </row>
    <row r="7" spans="1:9" x14ac:dyDescent="0.25">
      <c r="B7" s="16"/>
    </row>
    <row r="8" spans="1:9" x14ac:dyDescent="0.25">
      <c r="A8" s="1">
        <v>4</v>
      </c>
      <c r="B8" s="1" t="s">
        <v>22</v>
      </c>
    </row>
    <row r="9" spans="1:9" x14ac:dyDescent="0.25">
      <c r="A9" s="1">
        <v>5</v>
      </c>
      <c r="B9" s="1" t="s">
        <v>168</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59999389629810485"/>
  </sheetPr>
  <dimension ref="B2:E19"/>
  <sheetViews>
    <sheetView tabSelected="1" topLeftCell="B1" zoomScaleNormal="100" workbookViewId="0">
      <selection activeCell="D7" sqref="D7"/>
    </sheetView>
  </sheetViews>
  <sheetFormatPr defaultRowHeight="15" x14ac:dyDescent="0.25"/>
  <cols>
    <col min="1" max="1" width="4.140625" style="1" customWidth="1"/>
    <col min="2" max="2" width="4.85546875" style="1" customWidth="1"/>
    <col min="3" max="3" width="44.5703125" style="1" customWidth="1"/>
    <col min="4" max="4" width="33.85546875" style="1" customWidth="1"/>
    <col min="5" max="5" width="84.28515625" style="1" customWidth="1"/>
    <col min="6" max="16384" width="9.140625" style="1"/>
  </cols>
  <sheetData>
    <row r="2" spans="2:5" ht="15.75" x14ac:dyDescent="0.25">
      <c r="B2" s="6" t="s">
        <v>0</v>
      </c>
      <c r="C2" s="7"/>
      <c r="D2" s="8"/>
    </row>
    <row r="4" spans="2:5" ht="30" x14ac:dyDescent="0.25">
      <c r="B4" s="1" t="s">
        <v>43</v>
      </c>
      <c r="C4" s="42" t="s">
        <v>93</v>
      </c>
      <c r="D4" s="41"/>
    </row>
    <row r="5" spans="2:5" x14ac:dyDescent="0.25">
      <c r="C5" s="44" t="s">
        <v>44</v>
      </c>
      <c r="D5" s="55" t="s">
        <v>277</v>
      </c>
      <c r="E5" s="11"/>
    </row>
    <row r="6" spans="2:5" x14ac:dyDescent="0.25">
      <c r="C6" s="46" t="s">
        <v>45</v>
      </c>
      <c r="D6" s="56" t="s">
        <v>278</v>
      </c>
      <c r="E6" s="11"/>
    </row>
    <row r="7" spans="2:5" x14ac:dyDescent="0.25">
      <c r="C7" s="42" t="s">
        <v>51</v>
      </c>
      <c r="D7" s="84" t="s">
        <v>279</v>
      </c>
      <c r="E7" s="11"/>
    </row>
    <row r="8" spans="2:5" x14ac:dyDescent="0.25">
      <c r="C8" s="42"/>
      <c r="D8" s="41"/>
      <c r="E8" s="11"/>
    </row>
    <row r="9" spans="2:5" ht="95.25" customHeight="1" x14ac:dyDescent="0.25">
      <c r="B9" s="1" t="s">
        <v>46</v>
      </c>
      <c r="C9" s="44" t="s">
        <v>151</v>
      </c>
      <c r="D9" s="57" t="s">
        <v>243</v>
      </c>
      <c r="E9" s="88" t="s">
        <v>268</v>
      </c>
    </row>
    <row r="10" spans="2:5" x14ac:dyDescent="0.25">
      <c r="C10" s="42"/>
      <c r="D10" s="41"/>
      <c r="E10" s="11"/>
    </row>
    <row r="11" spans="2:5" ht="90" x14ac:dyDescent="0.25">
      <c r="B11" s="1" t="s">
        <v>47</v>
      </c>
      <c r="C11" s="44" t="s">
        <v>94</v>
      </c>
      <c r="D11" s="55" t="s">
        <v>242</v>
      </c>
      <c r="E11" s="11" t="s">
        <v>246</v>
      </c>
    </row>
    <row r="12" spans="2:5" x14ac:dyDescent="0.25">
      <c r="C12" s="42"/>
      <c r="D12" s="41"/>
      <c r="E12" s="11"/>
    </row>
    <row r="13" spans="2:5" ht="60" x14ac:dyDescent="0.25">
      <c r="B13" s="1" t="s">
        <v>48</v>
      </c>
      <c r="C13" s="44" t="s">
        <v>103</v>
      </c>
      <c r="D13" s="55" t="s">
        <v>241</v>
      </c>
      <c r="E13" s="11" t="s">
        <v>247</v>
      </c>
    </row>
    <row r="14" spans="2:5" x14ac:dyDescent="0.25">
      <c r="C14" s="42"/>
      <c r="D14" s="41"/>
      <c r="E14" s="11"/>
    </row>
    <row r="15" spans="2:5" ht="45" x14ac:dyDescent="0.25">
      <c r="B15" s="1" t="s">
        <v>49</v>
      </c>
      <c r="C15" s="42" t="s">
        <v>95</v>
      </c>
      <c r="D15" s="41"/>
      <c r="E15" s="11"/>
    </row>
    <row r="16" spans="2:5" x14ac:dyDescent="0.25">
      <c r="C16" s="44" t="s">
        <v>97</v>
      </c>
      <c r="D16" s="55" t="s">
        <v>100</v>
      </c>
      <c r="E16" s="11" t="s">
        <v>245</v>
      </c>
    </row>
    <row r="17" spans="2:5" x14ac:dyDescent="0.25">
      <c r="C17" s="65" t="s">
        <v>96</v>
      </c>
      <c r="D17" s="54"/>
      <c r="E17" s="11"/>
    </row>
    <row r="19" spans="2:5" x14ac:dyDescent="0.25">
      <c r="B19" s="4" t="s">
        <v>169</v>
      </c>
    </row>
  </sheetData>
  <sheetProtection selectLockedCells="1"/>
  <dataValidations count="1">
    <dataValidation type="list" allowBlank="1" showInputMessage="1" showErrorMessage="1" sqref="D16:D17">
      <formula1>A.5</formula1>
    </dataValidation>
  </dataValidations>
  <hyperlinks>
    <hyperlink ref="D6" r:id="rId1"/>
  </hyperlinks>
  <pageMargins left="0.7" right="0.7" top="0.75" bottom="0.75" header="0.3" footer="0.3"/>
  <pageSetup orientation="portrait" horizontalDpi="4294967293" verticalDpi="4294967293"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39997558519241921"/>
  </sheetPr>
  <dimension ref="B2:J19"/>
  <sheetViews>
    <sheetView workbookViewId="0">
      <selection activeCell="J16" sqref="J16"/>
    </sheetView>
  </sheetViews>
  <sheetFormatPr defaultRowHeight="15" x14ac:dyDescent="0.25"/>
  <cols>
    <col min="1" max="2" width="9.140625" style="1"/>
    <col min="3" max="3" width="32.7109375" style="1" customWidth="1"/>
    <col min="4" max="4" width="27.28515625" style="1" customWidth="1"/>
    <col min="5" max="5" width="5.7109375" style="1" customWidth="1"/>
    <col min="6" max="6" width="5.140625" style="1" customWidth="1"/>
    <col min="7" max="7" width="4.5703125" style="1" customWidth="1"/>
    <col min="8" max="8" width="9" style="1" customWidth="1"/>
    <col min="9" max="9" width="9.140625" style="1" customWidth="1"/>
    <col min="10" max="10" width="35.5703125" style="1" customWidth="1"/>
    <col min="11" max="11" width="9.140625" style="1" customWidth="1"/>
    <col min="12" max="16384" width="9.140625" style="1"/>
  </cols>
  <sheetData>
    <row r="2" spans="2:10" ht="15.75" x14ac:dyDescent="0.25">
      <c r="B2" s="6" t="s">
        <v>70</v>
      </c>
      <c r="C2" s="8" t="s">
        <v>235</v>
      </c>
      <c r="D2" s="8"/>
    </row>
    <row r="3" spans="2:10" x14ac:dyDescent="0.25">
      <c r="E3" s="10" t="s">
        <v>104</v>
      </c>
      <c r="J3" s="11"/>
    </row>
    <row r="4" spans="2:10" ht="60" x14ac:dyDescent="0.25">
      <c r="B4" s="41" t="s">
        <v>23</v>
      </c>
      <c r="C4" s="42" t="s">
        <v>231</v>
      </c>
      <c r="D4" s="51" t="s">
        <v>3</v>
      </c>
      <c r="E4" s="1" t="s">
        <v>28</v>
      </c>
      <c r="H4" s="1">
        <f>COUNTIF(D4:D10,"Available")</f>
        <v>2</v>
      </c>
      <c r="J4" s="11" t="s">
        <v>39</v>
      </c>
    </row>
    <row r="5" spans="2:10" x14ac:dyDescent="0.25">
      <c r="D5" s="13" t="s">
        <v>3</v>
      </c>
      <c r="E5" s="1" t="s">
        <v>29</v>
      </c>
      <c r="J5" s="11"/>
    </row>
    <row r="6" spans="2:10" x14ac:dyDescent="0.25">
      <c r="D6" s="13" t="s">
        <v>3</v>
      </c>
      <c r="E6" s="1" t="s">
        <v>30</v>
      </c>
      <c r="J6" s="11"/>
    </row>
    <row r="7" spans="2:10" x14ac:dyDescent="0.25">
      <c r="E7" s="10" t="s">
        <v>105</v>
      </c>
      <c r="J7" s="11"/>
    </row>
    <row r="8" spans="2:10" x14ac:dyDescent="0.25">
      <c r="D8" s="9" t="s">
        <v>36</v>
      </c>
      <c r="E8" s="1" t="s">
        <v>38</v>
      </c>
      <c r="H8" s="1" t="s">
        <v>244</v>
      </c>
      <c r="J8" s="11"/>
    </row>
    <row r="9" spans="2:10" x14ac:dyDescent="0.25">
      <c r="D9" s="13" t="s">
        <v>36</v>
      </c>
      <c r="E9" s="1" t="s">
        <v>106</v>
      </c>
      <c r="J9" s="82" t="s">
        <v>273</v>
      </c>
    </row>
    <row r="10" spans="2:10" x14ac:dyDescent="0.25">
      <c r="D10" s="13" t="s">
        <v>3</v>
      </c>
      <c r="E10" s="1" t="s">
        <v>31</v>
      </c>
      <c r="J10" s="82"/>
    </row>
    <row r="11" spans="2:10" x14ac:dyDescent="0.25">
      <c r="B11" s="12" t="str">
        <f>IF(H4&gt;0, "Please answer the following questions", "Please skip the questions below and proceed to section C. Service Landscaping")</f>
        <v>Please answer the following questions</v>
      </c>
      <c r="H11" s="1" t="s">
        <v>52</v>
      </c>
      <c r="I11" s="1" t="s">
        <v>53</v>
      </c>
      <c r="J11" s="11"/>
    </row>
    <row r="12" spans="2:10" ht="300" x14ac:dyDescent="0.25">
      <c r="B12" s="43" t="s">
        <v>24</v>
      </c>
      <c r="C12" s="44" t="s">
        <v>147</v>
      </c>
      <c r="D12" s="81" t="s">
        <v>170</v>
      </c>
      <c r="H12" s="58">
        <f>IF(ISNA(VLOOKUP(D12,'Data tables'!$F$7:$G$9,2,FALSE)),0,VLOOKUP(D12,'Data tables'!$F$7:$G$9,2,FALSE))</f>
        <v>3</v>
      </c>
      <c r="I12" s="59">
        <v>0.4</v>
      </c>
      <c r="J12" s="11" t="s">
        <v>248</v>
      </c>
    </row>
    <row r="13" spans="2:10" ht="90" x14ac:dyDescent="0.25">
      <c r="B13" s="45" t="s">
        <v>55</v>
      </c>
      <c r="C13" s="46" t="s">
        <v>33</v>
      </c>
      <c r="D13" s="73" t="s">
        <v>174</v>
      </c>
      <c r="H13" s="58">
        <f>IF(ISNA(VLOOKUP(D13,'Data tables'!F11:G14,2,FALSE)),0,VLOOKUP(D13,'Data tables'!$F$11:$G$14,2,FALSE))</f>
        <v>5</v>
      </c>
      <c r="I13" s="59">
        <v>0.4</v>
      </c>
      <c r="J13" s="11" t="s">
        <v>272</v>
      </c>
    </row>
    <row r="14" spans="2:10" ht="105" x14ac:dyDescent="0.25">
      <c r="B14" s="45" t="s">
        <v>56</v>
      </c>
      <c r="C14" s="46" t="s">
        <v>35</v>
      </c>
      <c r="D14" s="73" t="s">
        <v>37</v>
      </c>
      <c r="H14" s="58">
        <f>IF(ISNA(VLOOKUP(D14,'Data tables'!F16:G18,2,FALSE)),0,VLOOKUP(D14,'Data tables'!$F$16:$G$18,2,FALSE))</f>
        <v>1</v>
      </c>
      <c r="I14" s="59">
        <v>0.1</v>
      </c>
      <c r="J14" s="86" t="s">
        <v>251</v>
      </c>
    </row>
    <row r="15" spans="2:10" ht="120" x14ac:dyDescent="0.25">
      <c r="B15" s="45" t="s">
        <v>57</v>
      </c>
      <c r="C15" s="46" t="s">
        <v>88</v>
      </c>
      <c r="D15" s="79" t="s">
        <v>179</v>
      </c>
      <c r="H15" s="58">
        <f>IF(ISNA(VLOOKUP(D15,'Data tables'!F20:G23,2,FALSE)),0,VLOOKUP(D15,'Data tables'!$F$20:$G$23,2,FALSE))</f>
        <v>5</v>
      </c>
      <c r="I15" s="59">
        <v>0.05</v>
      </c>
      <c r="J15" s="11" t="s">
        <v>249</v>
      </c>
    </row>
    <row r="16" spans="2:10" ht="45" x14ac:dyDescent="0.25">
      <c r="B16" s="41" t="s">
        <v>58</v>
      </c>
      <c r="C16" s="42" t="s">
        <v>107</v>
      </c>
      <c r="D16" s="74" t="s">
        <v>181</v>
      </c>
      <c r="H16" s="58">
        <f>IF(ISNA(VLOOKUP(D16,'Data tables'!F25:G27,2,FALSE)),0,VLOOKUP(D16,'Data tables'!$F$25:$G$27,2,FALSE))</f>
        <v>3</v>
      </c>
      <c r="I16" s="59">
        <v>0.05</v>
      </c>
      <c r="J16" s="1" t="s">
        <v>250</v>
      </c>
    </row>
    <row r="19" spans="8:9" x14ac:dyDescent="0.25">
      <c r="H19" s="20">
        <f>IF(H4&gt;0, SUMPRODUCT(H12:H16, I12:I16), 1)</f>
        <v>3.7</v>
      </c>
      <c r="I19" s="1" t="s">
        <v>91</v>
      </c>
    </row>
  </sheetData>
  <sheetProtection selectLockedCells="1"/>
  <dataValidations count="7">
    <dataValidation type="list" allowBlank="1" showInputMessage="1" showErrorMessage="1" sqref="D11">
      <formula1>lst_C.1</formula1>
    </dataValidation>
    <dataValidation type="list" allowBlank="1" showInputMessage="1" showErrorMessage="1" sqref="D12">
      <formula1>B.2</formula1>
    </dataValidation>
    <dataValidation type="list" allowBlank="1" showInputMessage="1" showErrorMessage="1" sqref="D13">
      <formula1>B.3</formula1>
    </dataValidation>
    <dataValidation type="list" allowBlank="1" showInputMessage="1" showErrorMessage="1" sqref="D14">
      <formula1>B.4</formula1>
    </dataValidation>
    <dataValidation type="list" allowBlank="1" showInputMessage="1" showErrorMessage="1" sqref="D16">
      <formula1>B.6</formula1>
    </dataValidation>
    <dataValidation type="list" allowBlank="1" showInputMessage="1" showErrorMessage="1" sqref="D15">
      <formula1>B.5</formula1>
    </dataValidation>
    <dataValidation type="list" allowBlank="1" showInputMessage="1" showErrorMessage="1" sqref="D4:D6 D8:D10">
      <formula1>B.1</formula1>
    </dataValidation>
  </dataValidations>
  <hyperlinks>
    <hyperlink ref="J9" r:id="rId1"/>
  </hyperlinks>
  <pageMargins left="0.7" right="0.7" top="0.75" bottom="0.75" header="0.3" footer="0.3"/>
  <pageSetup orientation="portrait"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B2:F67"/>
  <sheetViews>
    <sheetView topLeftCell="A6" workbookViewId="0">
      <selection activeCell="C8" sqref="C8"/>
    </sheetView>
  </sheetViews>
  <sheetFormatPr defaultRowHeight="15" x14ac:dyDescent="0.25"/>
  <cols>
    <col min="1" max="1" width="9.140625" style="1"/>
    <col min="2" max="2" width="5.7109375" style="1" customWidth="1"/>
    <col min="3" max="3" width="30.85546875" style="1" customWidth="1"/>
    <col min="4" max="4" width="9.85546875" style="1" customWidth="1"/>
    <col min="5" max="5" width="36.28515625" style="1" customWidth="1"/>
    <col min="6" max="6" width="85" style="1" customWidth="1"/>
    <col min="7" max="16384" width="9.140625" style="1"/>
  </cols>
  <sheetData>
    <row r="2" spans="2:6" ht="15.75" x14ac:dyDescent="0.25">
      <c r="B2" s="6" t="s">
        <v>167</v>
      </c>
      <c r="C2" s="7"/>
      <c r="D2" s="7"/>
      <c r="E2" s="7"/>
    </row>
    <row r="4" spans="2:6" x14ac:dyDescent="0.25">
      <c r="B4" s="5" t="s">
        <v>27</v>
      </c>
      <c r="C4" s="5" t="s">
        <v>1</v>
      </c>
      <c r="D4" s="5"/>
      <c r="E4" s="5"/>
    </row>
    <row r="5" spans="2:6" ht="178.5" customHeight="1" x14ac:dyDescent="0.25">
      <c r="C5" s="19" t="s">
        <v>158</v>
      </c>
      <c r="D5" s="14" t="s">
        <v>148</v>
      </c>
      <c r="E5" s="14" t="s">
        <v>149</v>
      </c>
    </row>
    <row r="6" spans="2:6" ht="60" x14ac:dyDescent="0.25">
      <c r="B6" s="1">
        <v>1</v>
      </c>
      <c r="C6" s="9" t="s">
        <v>239</v>
      </c>
      <c r="D6" s="9" t="s">
        <v>126</v>
      </c>
      <c r="E6" s="9" t="s">
        <v>188</v>
      </c>
      <c r="F6" s="89" t="s">
        <v>274</v>
      </c>
    </row>
    <row r="7" spans="2:6" ht="45" x14ac:dyDescent="0.25">
      <c r="B7" s="1">
        <v>2</v>
      </c>
      <c r="C7" s="9" t="s">
        <v>240</v>
      </c>
      <c r="D7" s="9" t="s">
        <v>126</v>
      </c>
      <c r="E7" s="9" t="s">
        <v>187</v>
      </c>
      <c r="F7" s="87" t="s">
        <v>252</v>
      </c>
    </row>
    <row r="8" spans="2:6" ht="30" x14ac:dyDescent="0.25">
      <c r="B8" s="1">
        <v>3</v>
      </c>
      <c r="C8" s="9" t="s">
        <v>109</v>
      </c>
      <c r="D8" s="9" t="s">
        <v>126</v>
      </c>
      <c r="E8" s="9" t="s">
        <v>187</v>
      </c>
      <c r="F8" s="87" t="s">
        <v>253</v>
      </c>
    </row>
    <row r="9" spans="2:6" ht="75" x14ac:dyDescent="0.25">
      <c r="B9" s="1">
        <v>4</v>
      </c>
      <c r="C9" s="9" t="s">
        <v>113</v>
      </c>
      <c r="D9" s="9" t="s">
        <v>5</v>
      </c>
      <c r="E9" s="9" t="s">
        <v>187</v>
      </c>
      <c r="F9" s="89" t="s">
        <v>275</v>
      </c>
    </row>
    <row r="10" spans="2:6" ht="60" x14ac:dyDescent="0.25">
      <c r="B10" s="1">
        <v>5</v>
      </c>
      <c r="C10" s="9" t="s">
        <v>114</v>
      </c>
      <c r="D10" s="9" t="s">
        <v>126</v>
      </c>
      <c r="E10" s="9" t="s">
        <v>187</v>
      </c>
      <c r="F10" s="87" t="s">
        <v>254</v>
      </c>
    </row>
    <row r="11" spans="2:6" ht="30" x14ac:dyDescent="0.25">
      <c r="B11" s="1">
        <v>6</v>
      </c>
      <c r="C11" s="9" t="s">
        <v>110</v>
      </c>
      <c r="D11" s="9" t="s">
        <v>126</v>
      </c>
      <c r="E11" s="9" t="s">
        <v>187</v>
      </c>
      <c r="F11" s="87" t="s">
        <v>255</v>
      </c>
    </row>
    <row r="12" spans="2:6" x14ac:dyDescent="0.25">
      <c r="B12" s="1">
        <v>7</v>
      </c>
      <c r="C12" s="9" t="s">
        <v>144</v>
      </c>
      <c r="D12" s="9"/>
      <c r="E12" s="9"/>
      <c r="F12" s="85"/>
    </row>
    <row r="13" spans="2:6" x14ac:dyDescent="0.25">
      <c r="B13" s="1">
        <v>8</v>
      </c>
      <c r="C13" s="9" t="s">
        <v>144</v>
      </c>
      <c r="D13" s="9"/>
      <c r="E13" s="9"/>
      <c r="F13" s="85"/>
    </row>
    <row r="15" spans="2:6" x14ac:dyDescent="0.25">
      <c r="B15" s="40"/>
      <c r="C15" s="40"/>
      <c r="D15" s="40"/>
    </row>
    <row r="16" spans="2:6" x14ac:dyDescent="0.25">
      <c r="B16" s="12" t="str">
        <f>IF(AND(COUNTIF(D6:D13,"Digitally")&gt;=1, COUNTIF(E6:E13,"Reuse of an existing service")&gt;=1),"Please continue to C. Consumption Services", "Please Continue to D. Consumption Management")</f>
        <v>Please continue to C. Consumption Services</v>
      </c>
      <c r="C16" s="11"/>
      <c r="D16" s="14"/>
    </row>
    <row r="17" spans="2:5" x14ac:dyDescent="0.25">
      <c r="C17" s="11"/>
      <c r="D17" s="14"/>
      <c r="E17" s="14"/>
    </row>
    <row r="18" spans="2:5" x14ac:dyDescent="0.25">
      <c r="C18" s="11"/>
      <c r="D18" s="14"/>
      <c r="E18" s="14"/>
    </row>
    <row r="19" spans="2:5" x14ac:dyDescent="0.25">
      <c r="C19" s="11"/>
      <c r="D19" s="14"/>
      <c r="E19" s="14"/>
    </row>
    <row r="20" spans="2:5" x14ac:dyDescent="0.25">
      <c r="C20" s="11"/>
      <c r="D20" s="14"/>
      <c r="E20" s="14"/>
    </row>
    <row r="21" spans="2:5" x14ac:dyDescent="0.25">
      <c r="C21" s="11"/>
      <c r="D21" s="14"/>
      <c r="E21" s="14"/>
    </row>
    <row r="22" spans="2:5" x14ac:dyDescent="0.25">
      <c r="C22" s="11"/>
      <c r="D22" s="14"/>
      <c r="E22" s="14"/>
    </row>
    <row r="23" spans="2:5" x14ac:dyDescent="0.25">
      <c r="B23" s="4"/>
    </row>
    <row r="67" spans="2:2" x14ac:dyDescent="0.25">
      <c r="B67" s="4" t="s">
        <v>50</v>
      </c>
    </row>
  </sheetData>
  <sheetProtection selectLockedCells="1"/>
  <conditionalFormatting sqref="D6:D14">
    <cfRule type="expression" priority="1">
      <formula>OR($D$6="Manual",$E$6&lt;&gt;"Reuse of an existing service")</formula>
    </cfRule>
  </conditionalFormatting>
  <dataValidations count="2">
    <dataValidation type="list" allowBlank="1" showInputMessage="1" showErrorMessage="1" sqref="D6:D13">
      <formula1>C.2</formula1>
    </dataValidation>
    <dataValidation type="list" allowBlank="1" showInputMessage="1" sqref="C6:C13">
      <formula1>ServicesConsumed</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 tables'!$C$20:$C$22</xm:f>
          </x14:formula1>
          <xm:sqref>E6:E13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B2:U29"/>
  <sheetViews>
    <sheetView topLeftCell="A5" zoomScaleNormal="100" workbookViewId="0">
      <selection activeCell="C6" sqref="C6"/>
    </sheetView>
  </sheetViews>
  <sheetFormatPr defaultRowHeight="15" x14ac:dyDescent="0.25"/>
  <cols>
    <col min="1" max="2" width="9.140625" style="1"/>
    <col min="3" max="3" width="45.7109375" style="1" customWidth="1"/>
    <col min="4" max="4" width="22.85546875" style="1" customWidth="1"/>
    <col min="5" max="5" width="6" style="77" hidden="1" customWidth="1"/>
    <col min="6" max="11" width="6" style="1" hidden="1" customWidth="1"/>
    <col min="12" max="12" width="60.28515625" style="1" customWidth="1"/>
    <col min="13" max="22" width="9.140625" style="1" customWidth="1"/>
    <col min="23" max="16384" width="9.140625" style="1"/>
  </cols>
  <sheetData>
    <row r="2" spans="2:21" ht="15.75" x14ac:dyDescent="0.25">
      <c r="B2" s="8" t="s">
        <v>71</v>
      </c>
      <c r="C2" s="8"/>
      <c r="D2" s="8"/>
      <c r="E2" s="76"/>
      <c r="F2" s="8"/>
      <c r="G2" s="8"/>
      <c r="H2" s="8"/>
      <c r="I2" s="8"/>
      <c r="J2" s="8"/>
      <c r="K2" s="8"/>
      <c r="L2" s="2"/>
    </row>
    <row r="4" spans="2:21" x14ac:dyDescent="0.25">
      <c r="B4" s="4"/>
    </row>
    <row r="6" spans="2:21" ht="128.25" customHeight="1" x14ac:dyDescent="0.25">
      <c r="C6" s="11"/>
      <c r="D6" s="19" t="str">
        <f>IF('C. Service Landscaping'!$C6&lt;&gt;"&lt;Name of the consumed service&gt;",IF(AND('C. Service Landscaping'!$D6="Digitally",'C. Service Landscaping'!$E6="Reuse of an existing service"),'C. Service Landscaping'!$C6,"N.A."),"N.A.")</f>
        <v>Data from other Public Organizations</v>
      </c>
      <c r="E6" s="19" t="str">
        <f>IF('C. Service Landscaping'!$C7&lt;&gt;"&lt;Name of the consumed service&gt;",IF(AND('C. Service Landscaping'!$D7="Digitally",'C. Service Landscaping'!$E7="Reuse of an existing service"),'C. Service Landscaping'!$C7,"N.A."),"N.A.")</f>
        <v>N.A.</v>
      </c>
      <c r="F6" s="19" t="str">
        <f>IF('C. Service Landscaping'!$C8&lt;&gt;"&lt;Name of the consumed service&gt;",IF(AND('C. Service Landscaping'!$D8="Digitally",'C. Service Landscaping'!$E8="Reuse of an existing service"),'C. Service Landscaping'!$C8,"N.A."),"N.A.")</f>
        <v>N.A.</v>
      </c>
      <c r="G6" s="19" t="str">
        <f>IF('C. Service Landscaping'!$C9&lt;&gt;"&lt;Name of the consumed service&gt;",IF(AND('C. Service Landscaping'!$D9="Digitally",'C. Service Landscaping'!$E9="Reuse of an existing service"),'C. Service Landscaping'!$C9,"N.A."),"N.A.")</f>
        <v>N.A.</v>
      </c>
      <c r="H6" s="19" t="str">
        <f>IF('C. Service Landscaping'!$C10&lt;&gt;"&lt;Name of the consumed service&gt;",IF(AND('C. Service Landscaping'!$D10="Digitally",'C. Service Landscaping'!$E10="Reuse of an existing service"),'C. Service Landscaping'!$C10,"N.A."),"N.A.")</f>
        <v>N.A.</v>
      </c>
      <c r="I6" s="19" t="str">
        <f>IF('C. Service Landscaping'!$C11&lt;&gt;"&lt;Name of the consumed service&gt;",IF(AND('C. Service Landscaping'!$D11="Digitally",'C. Service Landscaping'!$E11="Reuse of an existing service"),'C. Service Landscaping'!$C11,"N.A."),"N.A.")</f>
        <v>N.A.</v>
      </c>
      <c r="J6" s="19" t="str">
        <f>IF('C. Service Landscaping'!$C12&lt;&gt;"&lt;Name of the consumed service&gt;",IF(AND('C. Service Landscaping'!$D12="Digitally",'C. Service Landscaping'!$E12="Reuse of an existing service"),'C. Service Landscaping'!$C12,"N.A."),"N.A.")</f>
        <v>N.A.</v>
      </c>
      <c r="K6" s="19" t="str">
        <f>IF('C. Service Landscaping'!$C13&lt;&gt;"&lt;Name of the consumed service&gt;",IF(AND('C. Service Landscaping'!$D13="Digitally",'C. Service Landscaping'!$E13="Reuse of an existing service"),'C. Service Landscaping'!$C13,"N.A."),"N.A.")</f>
        <v>N.A.</v>
      </c>
      <c r="M6" s="14" t="str">
        <f>D6</f>
        <v>Data from other Public Organizations</v>
      </c>
      <c r="N6" s="14" t="str">
        <f>E6</f>
        <v>N.A.</v>
      </c>
      <c r="O6" s="14" t="str">
        <f>F6</f>
        <v>N.A.</v>
      </c>
      <c r="P6" s="14" t="str">
        <f>G6</f>
        <v>N.A.</v>
      </c>
      <c r="Q6" s="14" t="str">
        <f>H6</f>
        <v>N.A.</v>
      </c>
      <c r="R6" s="14" t="str">
        <f t="shared" ref="R6:T6" si="0">I6</f>
        <v>N.A.</v>
      </c>
      <c r="S6" s="14" t="str">
        <f t="shared" si="0"/>
        <v>N.A.</v>
      </c>
      <c r="T6" s="14" t="str">
        <f t="shared" si="0"/>
        <v>N.A.</v>
      </c>
      <c r="U6" s="1" t="s">
        <v>54</v>
      </c>
    </row>
    <row r="7" spans="2:21" ht="120" x14ac:dyDescent="0.25">
      <c r="B7" s="43" t="s">
        <v>32</v>
      </c>
      <c r="C7" s="44" t="s">
        <v>78</v>
      </c>
      <c r="D7" s="75" t="s">
        <v>190</v>
      </c>
      <c r="E7" s="75"/>
      <c r="F7" s="75"/>
      <c r="G7" s="75"/>
      <c r="H7" s="75"/>
      <c r="I7" s="75"/>
      <c r="J7" s="75"/>
      <c r="K7" s="75"/>
      <c r="L7" s="11" t="s">
        <v>256</v>
      </c>
      <c r="M7" s="52">
        <f>IF(ISNA(VLOOKUP(D7,'Data tables'!$J$3:$K$6,2,FALSE)),0,VLOOKUP(D7,'Data tables'!$J$3:$K$6,2,FALSE))</f>
        <v>3</v>
      </c>
      <c r="N7" s="52">
        <f>IF(ISNA(VLOOKUP(E7,'Data tables'!$J$3:$K$6,2,FALSE)),0,VLOOKUP(E7,'Data tables'!$J$3:$K$6,2,FALSE))</f>
        <v>0</v>
      </c>
      <c r="O7" s="52">
        <f>IF(ISNA(VLOOKUP(F7,'Data tables'!$J$3:$K$6,2,FALSE)),0,VLOOKUP(F7,'Data tables'!$J$3:$K$6,2,FALSE))</f>
        <v>0</v>
      </c>
      <c r="P7" s="52">
        <f>IF(ISNA(VLOOKUP(G7,'Data tables'!$J$3:$K$6,2,FALSE)),0,VLOOKUP(G7,'Data tables'!$J$3:$K$6,2,FALSE))</f>
        <v>0</v>
      </c>
      <c r="Q7" s="52">
        <f>IF(ISNA(VLOOKUP(H7,'Data tables'!$J$3:$K$6,2,FALSE)),0,VLOOKUP(H7,'Data tables'!$J$3:$K$6,2,FALSE))</f>
        <v>0</v>
      </c>
      <c r="R7" s="52">
        <f>IF(ISNA(VLOOKUP(I7,'Data tables'!$J$3:$K$6,2,FALSE)),0,VLOOKUP(I7,'Data tables'!$J$3:$K$6,2,FALSE))</f>
        <v>0</v>
      </c>
      <c r="S7" s="52">
        <f>IF(ISNA(VLOOKUP(J7,'Data tables'!$J$3:$K$6,2,FALSE)),0,VLOOKUP(J7,'Data tables'!$J$3:$K$6,2,FALSE))</f>
        <v>0</v>
      </c>
      <c r="T7" s="52">
        <f>IF(ISNA(VLOOKUP(K7,'Data tables'!$J$3:$K$6,2,FALSE)),0,VLOOKUP(K7,'Data tables'!$J$3:$K$6,2,FALSE))</f>
        <v>0</v>
      </c>
      <c r="U7" s="67">
        <v>0.1</v>
      </c>
    </row>
    <row r="8" spans="2:21" ht="135" x14ac:dyDescent="0.25">
      <c r="B8" s="45" t="s">
        <v>34</v>
      </c>
      <c r="C8" s="46" t="s">
        <v>129</v>
      </c>
      <c r="D8" s="73" t="s">
        <v>193</v>
      </c>
      <c r="E8" s="73"/>
      <c r="F8" s="73"/>
      <c r="G8" s="73"/>
      <c r="H8" s="73"/>
      <c r="I8" s="73"/>
      <c r="J8" s="73"/>
      <c r="K8" s="73"/>
      <c r="L8" s="11" t="s">
        <v>257</v>
      </c>
      <c r="M8" s="52">
        <f>IF(ISNA(VLOOKUP(D8,'Data tables'!$J$8:$K$12,2,FALSE)),0,VLOOKUP(D8,'Data tables'!$J$8:$K$12,2,FALSE))</f>
        <v>2</v>
      </c>
      <c r="N8" s="52">
        <f>IF(ISNA(VLOOKUP(E8,'Data tables'!$J$8:$K$12,2,FALSE)),0,VLOOKUP(E8,'Data tables'!$J$8:$K$12,2,FALSE))</f>
        <v>0</v>
      </c>
      <c r="O8" s="52">
        <f>IF(ISNA(VLOOKUP(F8,'Data tables'!$J$8:$K$12,2,FALSE)),0,VLOOKUP(F8,'Data tables'!$J$8:$K$12,2,FALSE))</f>
        <v>0</v>
      </c>
      <c r="P8" s="52">
        <f>IF(ISNA(VLOOKUP(G8,'Data tables'!$J$8:$K$12,2,FALSE)),0,VLOOKUP(G8,'Data tables'!$J$8:$K$12,2,FALSE))</f>
        <v>0</v>
      </c>
      <c r="Q8" s="52">
        <f>IF(ISNA(VLOOKUP(H8,'Data tables'!$J$8:$K$12,2,FALSE)),0,VLOOKUP(H8,'Data tables'!$J$8:$K$12,2,FALSE))</f>
        <v>0</v>
      </c>
      <c r="R8" s="52">
        <f>IF(ISNA(VLOOKUP(I8,'Data tables'!$J$8:$K$12,2,FALSE)),0,VLOOKUP(I8,'Data tables'!$J$8:$K$12,2,FALSE))</f>
        <v>0</v>
      </c>
      <c r="S8" s="52">
        <f>IF(ISNA(VLOOKUP(J8,'Data tables'!$J$8:$K$12,2,FALSE)),0,VLOOKUP(J8,'Data tables'!$J$8:$K$12,2,FALSE))</f>
        <v>0</v>
      </c>
      <c r="T8" s="52">
        <f>IF(ISNA(VLOOKUP(K8,'Data tables'!$J$8:$K$12,2,FALSE)),0,VLOOKUP(K8,'Data tables'!$J$8:$K$12,2,FALSE))</f>
        <v>0</v>
      </c>
      <c r="U8" s="67">
        <v>0.1</v>
      </c>
    </row>
    <row r="9" spans="2:21" ht="135" x14ac:dyDescent="0.25">
      <c r="B9" s="45" t="s">
        <v>72</v>
      </c>
      <c r="C9" s="46" t="s">
        <v>130</v>
      </c>
      <c r="D9" s="73" t="s">
        <v>199</v>
      </c>
      <c r="E9" s="73"/>
      <c r="F9" s="73"/>
      <c r="G9" s="73"/>
      <c r="H9" s="73"/>
      <c r="I9" s="73"/>
      <c r="J9" s="73"/>
      <c r="K9" s="73"/>
      <c r="L9" s="11" t="s">
        <v>276</v>
      </c>
      <c r="M9" s="52">
        <f>IF(ISNA(VLOOKUP(D9,'Data tables'!$J$14:$K$15,2,FALSE)),0,VLOOKUP(D9,'Data tables'!$J$14:$K$15,2,FALSE))</f>
        <v>5</v>
      </c>
      <c r="N9" s="52">
        <f>IF(ISNA(VLOOKUP(E9,'Data tables'!$J$14:$K$15,2,FALSE)),0,VLOOKUP(E9,'Data tables'!$J$14:$K$15,2,FALSE))</f>
        <v>0</v>
      </c>
      <c r="O9" s="52">
        <f>IF(ISNA(VLOOKUP(F9,'Data tables'!$J$14:$K$15,2,FALSE)),0,VLOOKUP(F9,'Data tables'!$J$14:$K$15,2,FALSE))</f>
        <v>0</v>
      </c>
      <c r="P9" s="52">
        <f>IF(ISNA(VLOOKUP(G9,'Data tables'!$J$14:$K$15,2,FALSE)),0,VLOOKUP(G9,'Data tables'!$J$14:$K$15,2,FALSE))</f>
        <v>0</v>
      </c>
      <c r="Q9" s="52">
        <f>IF(ISNA(VLOOKUP(H9,'Data tables'!$J$14:$K$15,2,FALSE)),0,VLOOKUP(H9,'Data tables'!$J$14:$K$15,2,FALSE))</f>
        <v>0</v>
      </c>
      <c r="R9" s="52">
        <f>IF(ISNA(VLOOKUP(I9,'Data tables'!$J$14:$K$15,2,FALSE)),0,VLOOKUP(I9,'Data tables'!$J$14:$K$15,2,FALSE))</f>
        <v>0</v>
      </c>
      <c r="S9" s="52">
        <f>IF(ISNA(VLOOKUP(J9,'Data tables'!$J$14:$K$15,2,FALSE)),0,VLOOKUP(J9,'Data tables'!$J$14:$K$15,2,FALSE))</f>
        <v>0</v>
      </c>
      <c r="T9" s="52">
        <f>IF(ISNA(VLOOKUP(K9,'Data tables'!$J$14:$K$15,2,FALSE)),0,VLOOKUP(K9,'Data tables'!$J$14:$K$15,2,FALSE))</f>
        <v>0</v>
      </c>
      <c r="U9" s="67">
        <v>0.2</v>
      </c>
    </row>
    <row r="10" spans="2:21" ht="45" x14ac:dyDescent="0.25">
      <c r="B10" s="45" t="s">
        <v>73</v>
      </c>
      <c r="C10" s="46" t="s">
        <v>59</v>
      </c>
      <c r="D10" s="79" t="s">
        <v>202</v>
      </c>
      <c r="E10" s="73"/>
      <c r="F10" s="73"/>
      <c r="G10" s="73"/>
      <c r="H10" s="73"/>
      <c r="I10" s="73"/>
      <c r="J10" s="73"/>
      <c r="K10" s="73"/>
      <c r="L10" s="11" t="s">
        <v>258</v>
      </c>
      <c r="M10" s="52">
        <f>IF(ISNA(VLOOKUP(D10,'Data tables'!$J$17:$K$20,2,FALSE)),0,VLOOKUP(D10,'Data tables'!$J$17:$K$20,2,FALSE))</f>
        <v>4</v>
      </c>
      <c r="N10" s="52">
        <f>IF(ISNA(VLOOKUP(E10,'Data tables'!$J$17:$K$20,2,FALSE)),0,VLOOKUP(E10,'Data tables'!$J$17:$K$20,2,FALSE))</f>
        <v>0</v>
      </c>
      <c r="O10" s="52">
        <f>IF(ISNA(VLOOKUP(F10,'Data tables'!$J$17:$K$20,2,FALSE)),0,VLOOKUP(F10,'Data tables'!$J$17:$K$20,2,FALSE))</f>
        <v>0</v>
      </c>
      <c r="P10" s="52">
        <f>IF(ISNA(VLOOKUP(G10,'Data tables'!$J$17:$K$20,2,FALSE)),0,VLOOKUP(G10,'Data tables'!$J$17:$K$20,2,FALSE))</f>
        <v>0</v>
      </c>
      <c r="Q10" s="52">
        <f>IF(ISNA(VLOOKUP(H10,'Data tables'!$J$17:$K$20,2,FALSE)),0,VLOOKUP(H10,'Data tables'!$J$17:$K$20,2,FALSE))</f>
        <v>0</v>
      </c>
      <c r="R10" s="52">
        <f>IF(ISNA(VLOOKUP(I10,'Data tables'!$J$17:$K$20,2,FALSE)),0,VLOOKUP(I10,'Data tables'!$J$17:$K$20,2,FALSE))</f>
        <v>0</v>
      </c>
      <c r="S10" s="52">
        <f>IF(ISNA(VLOOKUP(J10,'Data tables'!$J$17:$K$20,2,FALSE)),0,VLOOKUP(J10,'Data tables'!$J$17:$K$20,2,FALSE))</f>
        <v>0</v>
      </c>
      <c r="T10" s="52">
        <f>IF(ISNA(VLOOKUP(K10,'Data tables'!$J$17:$K$20,2,FALSE)),0,VLOOKUP(K10,'Data tables'!$J$17:$K$20,2,FALSE))</f>
        <v>0</v>
      </c>
      <c r="U10" s="67">
        <v>0.1</v>
      </c>
    </row>
    <row r="11" spans="2:21" ht="75" x14ac:dyDescent="0.25">
      <c r="B11" s="45" t="s">
        <v>74</v>
      </c>
      <c r="C11" s="46" t="s">
        <v>131</v>
      </c>
      <c r="D11" s="73" t="s">
        <v>205</v>
      </c>
      <c r="E11" s="73"/>
      <c r="F11" s="73"/>
      <c r="G11" s="73"/>
      <c r="H11" s="73"/>
      <c r="I11" s="73"/>
      <c r="J11" s="73"/>
      <c r="K11" s="73"/>
      <c r="L11" s="11" t="s">
        <v>259</v>
      </c>
      <c r="M11" s="52">
        <f>IF(ISNA(VLOOKUP(D11,'Data tables'!$J$22:$K$25,2,FALSE)),0,VLOOKUP(D11,'Data tables'!$J$22:$K$25,2,FALSE))</f>
        <v>3</v>
      </c>
      <c r="N11" s="52">
        <f>IF(ISNA(VLOOKUP(E11,'Data tables'!$J$22:$K$25,2,FALSE)),0,VLOOKUP(E11,'Data tables'!$J$22:$K$25,2,FALSE))</f>
        <v>0</v>
      </c>
      <c r="O11" s="52">
        <f>IF(ISNA(VLOOKUP(F11,'Data tables'!$J$22:$K$25,2,FALSE)),0,VLOOKUP(F11,'Data tables'!$J$22:$K$25,2,FALSE))</f>
        <v>0</v>
      </c>
      <c r="P11" s="52">
        <f>IF(ISNA(VLOOKUP(G11,'Data tables'!$J$22:$K$25,2,FALSE)),0,VLOOKUP(G11,'Data tables'!$J$22:$K$25,2,FALSE))</f>
        <v>0</v>
      </c>
      <c r="Q11" s="52">
        <f>IF(ISNA(VLOOKUP(H11,'Data tables'!$J$22:$K$25,2,FALSE)),0,VLOOKUP(H11,'Data tables'!$J$22:$K$25,2,FALSE))</f>
        <v>0</v>
      </c>
      <c r="R11" s="52">
        <f>IF(ISNA(VLOOKUP(I11,'Data tables'!$J$22:$K$25,2,FALSE)),0,VLOOKUP(I11,'Data tables'!$J$22:$K$25,2,FALSE))</f>
        <v>0</v>
      </c>
      <c r="S11" s="52">
        <f>IF(ISNA(VLOOKUP(J11,'Data tables'!$J$22:$K$25,2,FALSE)),0,VLOOKUP(J11,'Data tables'!$J$22:$K$25,2,FALSE))</f>
        <v>0</v>
      </c>
      <c r="T11" s="52">
        <f>IF(ISNA(VLOOKUP(K11,'Data tables'!$J$22:$K$25,2,FALSE)),0,VLOOKUP(K11,'Data tables'!$J$22:$K$25,2,FALSE))</f>
        <v>0</v>
      </c>
      <c r="U11" s="67">
        <v>0.2</v>
      </c>
    </row>
    <row r="12" spans="2:21" ht="345" x14ac:dyDescent="0.25">
      <c r="B12" s="45" t="s">
        <v>75</v>
      </c>
      <c r="C12" s="46" t="s">
        <v>13</v>
      </c>
      <c r="D12" s="73" t="s">
        <v>25</v>
      </c>
      <c r="E12" s="73"/>
      <c r="F12" s="73"/>
      <c r="G12" s="73"/>
      <c r="H12" s="73"/>
      <c r="I12" s="73"/>
      <c r="J12" s="73"/>
      <c r="K12" s="73"/>
      <c r="L12" s="11" t="s">
        <v>269</v>
      </c>
      <c r="M12" s="52">
        <f>IF(ISNA(VLOOKUP(D12,'Data tables'!$J$26:$K$28,2,FALSE)),0,VLOOKUP(D12,'Data tables'!$J$26:$K$28,2,FALSE))</f>
        <v>3</v>
      </c>
      <c r="N12" s="52">
        <f>IF(ISNA(VLOOKUP(E12,'Data tables'!$J$26:$K$28,2,FALSE)),0,VLOOKUP(E12,'Data tables'!$J$26:$K$28,2,FALSE))</f>
        <v>0</v>
      </c>
      <c r="O12" s="52">
        <f>IF(ISNA(VLOOKUP(F12,'Data tables'!$J$26:$K$28,2,FALSE)),0,VLOOKUP(F12,'Data tables'!$J$26:$K$28,2,FALSE))</f>
        <v>0</v>
      </c>
      <c r="P12" s="52">
        <f>IF(ISNA(VLOOKUP(G12,'Data tables'!$J$26:$K$28,2,FALSE)),0,VLOOKUP(G12,'Data tables'!$J$26:$K$28,2,FALSE))</f>
        <v>0</v>
      </c>
      <c r="Q12" s="52">
        <f>IF(ISNA(VLOOKUP(H12,'Data tables'!$J$26:$K$28,2,FALSE)),0,VLOOKUP(H12,'Data tables'!$J$26:$K$28,2,FALSE))</f>
        <v>0</v>
      </c>
      <c r="R12" s="52">
        <f>IF(ISNA(VLOOKUP(I12,'Data tables'!$J$26:$K$28,2,FALSE)),0,VLOOKUP(I12,'Data tables'!$J$26:$K$28,2,FALSE))</f>
        <v>0</v>
      </c>
      <c r="S12" s="52">
        <f>IF(ISNA(VLOOKUP(J12,'Data tables'!$J$26:$K$28,2,FALSE)),0,VLOOKUP(J12,'Data tables'!$J$26:$K$28,2,FALSE))</f>
        <v>0</v>
      </c>
      <c r="T12" s="52">
        <f>IF(ISNA(VLOOKUP(K12,'Data tables'!$J$26:$K$28,2,FALSE)),0,VLOOKUP(K12,'Data tables'!$J$26:$K$28,2,FALSE))</f>
        <v>0</v>
      </c>
      <c r="U12" s="67">
        <v>0.1</v>
      </c>
    </row>
    <row r="13" spans="2:21" ht="45" x14ac:dyDescent="0.25">
      <c r="B13" s="45" t="s">
        <v>76</v>
      </c>
      <c r="C13" s="46" t="s">
        <v>143</v>
      </c>
      <c r="D13" s="73" t="s">
        <v>135</v>
      </c>
      <c r="E13" s="73"/>
      <c r="F13" s="73"/>
      <c r="G13" s="73"/>
      <c r="H13" s="73"/>
      <c r="I13" s="73"/>
      <c r="J13" s="73"/>
      <c r="K13" s="73"/>
      <c r="L13" s="11"/>
      <c r="M13" s="52">
        <f>IF(ISNA(VLOOKUP(D13,'Data tables'!$J$30:$K$32,2,FALSE)),0,VLOOKUP(D13,'Data tables'!$J$30:$K$32,2,FALSE))</f>
        <v>3</v>
      </c>
      <c r="N13" s="52">
        <f>IF(ISNA(VLOOKUP(E13,'Data tables'!$J$30:$K$32,2,FALSE)),0,VLOOKUP(E13,'Data tables'!$J$30:$K$32,2,FALSE))</f>
        <v>0</v>
      </c>
      <c r="O13" s="52">
        <f>IF(ISNA(VLOOKUP(F13,'Data tables'!$J$30:$K$32,2,FALSE)),0,VLOOKUP(F13,'Data tables'!$J$30:$K$32,2,FALSE))</f>
        <v>0</v>
      </c>
      <c r="P13" s="52">
        <f>IF(ISNA(VLOOKUP(G13,'Data tables'!$J$30:$K$32,2,FALSE)),0,VLOOKUP(G13,'Data tables'!$J$30:$K$32,2,FALSE))</f>
        <v>0</v>
      </c>
      <c r="Q13" s="52">
        <f>IF(ISNA(VLOOKUP(H13,'Data tables'!$J$30:$K$32,2,FALSE)),0,VLOOKUP(H13,'Data tables'!$J$30:$K$32,2,FALSE))</f>
        <v>0</v>
      </c>
      <c r="R13" s="52">
        <f>IF(ISNA(VLOOKUP(I13,'Data tables'!$J$30:$K$32,2,FALSE)),0,VLOOKUP(I13,'Data tables'!$J$30:$K$32,2,FALSE))</f>
        <v>0</v>
      </c>
      <c r="S13" s="52">
        <f>IF(ISNA(VLOOKUP(J13,'Data tables'!$J$30:$K$32,2,FALSE)),0,VLOOKUP(J13,'Data tables'!$J$30:$K$32,2,FALSE))</f>
        <v>0</v>
      </c>
      <c r="T13" s="52">
        <f>IF(ISNA(VLOOKUP(K13,'Data tables'!$J$30:$K$32,2,FALSE)),0,VLOOKUP(K13,'Data tables'!$J$30:$K$32,2,FALSE))</f>
        <v>0</v>
      </c>
      <c r="U13" s="67">
        <v>0.1</v>
      </c>
    </row>
    <row r="14" spans="2:21" ht="105" x14ac:dyDescent="0.25">
      <c r="B14" s="41" t="s">
        <v>77</v>
      </c>
      <c r="C14" s="42" t="s">
        <v>132</v>
      </c>
      <c r="D14" s="74" t="s">
        <v>133</v>
      </c>
      <c r="E14" s="74"/>
      <c r="F14" s="74"/>
      <c r="G14" s="74"/>
      <c r="H14" s="74"/>
      <c r="I14" s="74"/>
      <c r="J14" s="74"/>
      <c r="K14" s="74"/>
      <c r="L14" s="11" t="s">
        <v>260</v>
      </c>
      <c r="M14" s="52">
        <f>IF(ISNA(VLOOKUP(D14,'Data tables'!$J$34:$K$36,2,FALSE)),0,VLOOKUP(D14,'Data tables'!$J$34:$K$36,2,FALSE))</f>
        <v>3</v>
      </c>
      <c r="N14" s="52">
        <f>IF(ISNA(VLOOKUP(E14,'Data tables'!$J$34:$K$36,2,FALSE)),0,VLOOKUP(E14,'Data tables'!$J$34:$K$36,2,FALSE))</f>
        <v>0</v>
      </c>
      <c r="O14" s="52">
        <f>IF(ISNA(VLOOKUP(F14,'Data tables'!$J$34:$K$36,2,FALSE)),0,VLOOKUP(F14,'Data tables'!$J$34:$K$36,2,FALSE))</f>
        <v>0</v>
      </c>
      <c r="P14" s="52">
        <f>IF(ISNA(VLOOKUP(G14,'Data tables'!$J$34:$K$36,2,FALSE)),0,VLOOKUP(G14,'Data tables'!$J$34:$K$36,2,FALSE))</f>
        <v>0</v>
      </c>
      <c r="Q14" s="52">
        <f>IF(ISNA(VLOOKUP(H14,'Data tables'!$J$34:$K$36,2,FALSE)),0,VLOOKUP(H14,'Data tables'!$J$34:$K$36,2,FALSE))</f>
        <v>0</v>
      </c>
      <c r="R14" s="52">
        <f>IF(ISNA(VLOOKUP(I14,'Data tables'!$J$34:$K$36,2,FALSE)),0,VLOOKUP(I14,'Data tables'!$J$34:$K$36,2,FALSE))</f>
        <v>0</v>
      </c>
      <c r="S14" s="52">
        <f>IF(ISNA(VLOOKUP(J14,'Data tables'!$J$34:$K$36,2,FALSE)),0,VLOOKUP(J14,'Data tables'!$J$34:$K$36,2,FALSE))</f>
        <v>0</v>
      </c>
      <c r="T14" s="52">
        <f>IF(ISNA(VLOOKUP(K14,'Data tables'!$J$34:$K$36,2,FALSE)),0,VLOOKUP(K14,'Data tables'!$J$34:$K$36,2,FALSE))</f>
        <v>0</v>
      </c>
      <c r="U14" s="67">
        <v>0.1</v>
      </c>
    </row>
    <row r="16" spans="2:21" x14ac:dyDescent="0.25">
      <c r="B16" s="63"/>
      <c r="C16" s="3"/>
      <c r="D16" s="3"/>
      <c r="E16" s="78"/>
      <c r="F16" s="3"/>
      <c r="G16" s="3"/>
      <c r="H16" s="3"/>
      <c r="I16" s="3"/>
      <c r="J16" s="3"/>
      <c r="K16" s="3"/>
      <c r="M16" s="60">
        <f>IF('C. Service Landscaping'!$D$6="Manually",1,IF('C. Service Landscaping'!$E$6="Self-produce the service, while relevant services are available for reuse",1, SUMPRODUCT('C. Consumption'!M7:M14, $U7:$U14)))</f>
        <v>3.3999999999999995</v>
      </c>
      <c r="N16" s="60">
        <f>IF('C. Service Landscaping'!$D$7="Manually",1,IF('C. Service Landscaping'!$E$7="Self-produce the service, while relevant services are available for reuse",1, SUMPRODUCT('C. Consumption'!N7:N14, $U7:$U14)))</f>
        <v>0</v>
      </c>
      <c r="O16" s="60">
        <f>IF('C. Service Landscaping'!$D$8="Manually",1,IF('C. Service Landscaping'!$E$8="Self-produce the service, while relevant services are available for reuse",1, SUMPRODUCT('C. Consumption'!O7:O14, $U7:$U14)))</f>
        <v>0</v>
      </c>
      <c r="P16" s="60">
        <f>IF('C. Service Landscaping'!$D$9="Manually",1,IF('C. Service Landscaping'!$E$9="Self-produce the service, while relevant services are available for reuse",1, SUMPRODUCT('C. Consumption'!P7:P14, $U7:$U14)))</f>
        <v>1</v>
      </c>
      <c r="Q16" s="60">
        <f>IF('C. Service Landscaping'!$D$10="Manually",1,IF('C. Service Landscaping'!$E$10="Self-produce the service, while relevant services are available for reuse",1, SUMPRODUCT('C. Consumption'!Q7:Q14, $U7:$U14)))</f>
        <v>0</v>
      </c>
      <c r="R16" s="60">
        <f>IF('C. Service Landscaping'!$D$11="Manually",1,IF('C. Service Landscaping'!$E$11="Self-produce the service, while relevant services are available for reuse",1, SUMPRODUCT('C. Consumption'!R7:R14, $U7:$U14)))</f>
        <v>0</v>
      </c>
      <c r="S16" s="60">
        <f>IF('C. Service Landscaping'!$D$12="Manually",1,IF('C. Service Landscaping'!$E$12="Self-produce the service, while relevant services are available for reuse",1, SUMPRODUCT('C. Consumption'!S7:S14, $U7:$U14)))</f>
        <v>0</v>
      </c>
      <c r="T16" s="60">
        <f>IF('C. Service Landscaping'!$D$13="Manually",1,IF('C. Service Landscaping'!$E$13="Self-produce the service, while relevant services are available for reuse",1, SUMPRODUCT('C. Consumption'!T7:T14, $U7:$U14)))</f>
        <v>0</v>
      </c>
      <c r="U16" s="17" t="s">
        <v>41</v>
      </c>
    </row>
    <row r="17" spans="2:14" x14ac:dyDescent="0.25">
      <c r="B17" s="3"/>
      <c r="C17" s="3"/>
      <c r="D17" s="3"/>
      <c r="E17" s="78"/>
      <c r="F17" s="3"/>
      <c r="G17" s="3"/>
      <c r="H17" s="3"/>
      <c r="I17" s="3"/>
      <c r="J17" s="3"/>
      <c r="K17" s="3"/>
    </row>
    <row r="18" spans="2:14" x14ac:dyDescent="0.25">
      <c r="B18" s="53"/>
      <c r="C18" s="53"/>
      <c r="D18" s="64"/>
      <c r="E18" s="78"/>
      <c r="F18" s="3"/>
      <c r="G18" s="3"/>
      <c r="H18" s="3"/>
      <c r="I18" s="3"/>
      <c r="J18" s="3"/>
      <c r="K18" s="3"/>
    </row>
    <row r="19" spans="2:14" x14ac:dyDescent="0.25">
      <c r="B19" s="3"/>
      <c r="C19" s="3"/>
      <c r="D19" s="3"/>
      <c r="E19" s="78"/>
      <c r="F19" s="3"/>
      <c r="G19" s="64"/>
      <c r="H19" s="3"/>
      <c r="I19" s="3"/>
      <c r="J19" s="3"/>
      <c r="K19" s="3"/>
    </row>
    <row r="20" spans="2:14" x14ac:dyDescent="0.25">
      <c r="B20" s="63"/>
      <c r="C20" s="3"/>
      <c r="D20" s="3"/>
      <c r="E20" s="78"/>
      <c r="F20" s="3"/>
      <c r="G20" s="64"/>
      <c r="H20" s="3"/>
      <c r="I20" s="3"/>
      <c r="J20" s="3"/>
      <c r="K20" s="3"/>
      <c r="M20" s="1">
        <f>IF('C. Service Landscaping'!E6="Self-produce the service, because there is no fit-for-purpose service to reuse",0,M16)</f>
        <v>3.3999999999999995</v>
      </c>
      <c r="N20" s="1" t="str">
        <f>'C. Service Landscaping'!C6</f>
        <v>Data from other Public Organizations</v>
      </c>
    </row>
    <row r="21" spans="2:14" x14ac:dyDescent="0.25">
      <c r="B21" s="3"/>
      <c r="C21" s="3"/>
      <c r="F21" s="3"/>
      <c r="G21" s="3"/>
      <c r="H21" s="3"/>
      <c r="I21" s="3"/>
      <c r="J21" s="3"/>
      <c r="K21" s="3"/>
      <c r="M21" s="1">
        <f>IF('C. Service Landscaping'!E7="Self-produce the service, because there is no fit-for-purpose service to reuse",0,N16)</f>
        <v>0</v>
      </c>
      <c r="N21" s="1" t="str">
        <f>'C. Service Landscaping'!C7</f>
        <v>Authentication service</v>
      </c>
    </row>
    <row r="22" spans="2:14" x14ac:dyDescent="0.25">
      <c r="B22" s="63"/>
      <c r="C22" s="3"/>
      <c r="D22" s="3"/>
      <c r="E22" s="78"/>
      <c r="F22" s="3"/>
      <c r="G22" s="3"/>
      <c r="H22" s="3"/>
      <c r="I22" s="3"/>
      <c r="J22" s="3"/>
      <c r="K22" s="3"/>
      <c r="M22" s="1">
        <f>IF('C. Service Landscaping'!E8="Self-produce the service, because there is no fit-for-purpose service to reuse",0,O16)</f>
        <v>0</v>
      </c>
      <c r="N22" s="1" t="str">
        <f>'C. Service Landscaping'!C8</f>
        <v>Data Transformation Service</v>
      </c>
    </row>
    <row r="23" spans="2:14" x14ac:dyDescent="0.25">
      <c r="B23" s="3"/>
      <c r="C23" s="3"/>
      <c r="D23" s="3"/>
      <c r="E23" s="78"/>
      <c r="F23" s="3"/>
      <c r="G23" s="3"/>
      <c r="H23" s="3"/>
      <c r="I23" s="3"/>
      <c r="J23" s="3"/>
      <c r="K23" s="3"/>
      <c r="M23" s="1">
        <f>IF('C. Service Landscaping'!E9="Self-produce the service, because there is no fit-for-purpose service to reuse",0,P16)</f>
        <v>0</v>
      </c>
      <c r="N23" s="1" t="str">
        <f>'C. Service Landscaping'!C9</f>
        <v>Business Analytics Service</v>
      </c>
    </row>
    <row r="24" spans="2:14" x14ac:dyDescent="0.25">
      <c r="B24" s="53"/>
      <c r="C24" s="65"/>
      <c r="D24" s="66"/>
      <c r="E24" s="78"/>
      <c r="F24" s="3"/>
      <c r="G24" s="3"/>
      <c r="H24" s="3"/>
      <c r="I24" s="3"/>
      <c r="J24" s="3"/>
      <c r="K24" s="3"/>
      <c r="M24" s="1">
        <f>IF('C. Service Landscaping'!E10="Self-produce the service, because there is no fit-for-purpose service to reuse",0,Q16)</f>
        <v>0</v>
      </c>
      <c r="N24" s="1" t="str">
        <f>'C. Service Landscaping'!C10</f>
        <v>Business Reporting Service</v>
      </c>
    </row>
    <row r="25" spans="2:14" x14ac:dyDescent="0.25">
      <c r="M25" s="1">
        <f>IF('C. Service Landscaping'!E11="Self-produce the service, because there is no fit-for-purpose service to reuse",0,R16)</f>
        <v>0</v>
      </c>
      <c r="N25" s="1" t="str">
        <f>'C. Service Landscaping'!C11</f>
        <v>Data Validation Service</v>
      </c>
    </row>
    <row r="26" spans="2:14" x14ac:dyDescent="0.25">
      <c r="B26" s="4"/>
      <c r="M26" s="1">
        <f>IF('C. Service Landscaping'!E12="Self-produce the service, because there is no fit-for-purpose service to reuse",0,S16)</f>
        <v>0</v>
      </c>
      <c r="N26" s="1" t="str">
        <f>'C. Service Landscaping'!C12</f>
        <v>&lt;Name of the consumed service&gt;</v>
      </c>
    </row>
    <row r="27" spans="2:14" x14ac:dyDescent="0.25">
      <c r="M27" s="1">
        <f>IF('C. Service Landscaping'!E13="Self-produce the service, because there is no fit-for-purpose service to reuse",0,T16)</f>
        <v>0</v>
      </c>
      <c r="N27" s="1" t="str">
        <f>'C. Service Landscaping'!C13</f>
        <v>&lt;Name of the consumed service&gt;</v>
      </c>
    </row>
    <row r="29" spans="2:14" x14ac:dyDescent="0.25">
      <c r="M29" s="20">
        <f>IF(IFERROR(SUM(M20:M27)/(COUNT(M20:M27)-COUNTIF(M20:M27,0)),0)=0,0,SUM(M20:M27)/(COUNT(M20:M27)-COUNTIF(M20:M27,0)))</f>
        <v>3.3999999999999995</v>
      </c>
      <c r="N29" s="1" t="s">
        <v>92</v>
      </c>
    </row>
  </sheetData>
  <sheetProtection selectLockedCells="1"/>
  <dataValidations count="8">
    <dataValidation type="list" allowBlank="1" showInputMessage="1" showErrorMessage="1" sqref="D7:K7">
      <formula1>C.4</formula1>
    </dataValidation>
    <dataValidation type="list" allowBlank="1" showInputMessage="1" showErrorMessage="1" sqref="D8:K8">
      <formula1>C.5</formula1>
    </dataValidation>
    <dataValidation type="list" allowBlank="1" showInputMessage="1" showErrorMessage="1" sqref="D9:K9">
      <formula1>C.6</formula1>
    </dataValidation>
    <dataValidation type="list" allowBlank="1" showInputMessage="1" showErrorMessage="1" sqref="D10:K10">
      <formula1>C.7</formula1>
    </dataValidation>
    <dataValidation type="list" allowBlank="1" showInputMessage="1" showErrorMessage="1" sqref="D11:K11">
      <formula1>C.8</formula1>
    </dataValidation>
    <dataValidation type="list" allowBlank="1" showInputMessage="1" showErrorMessage="1" sqref="D12:K12">
      <formula1>C.9</formula1>
    </dataValidation>
    <dataValidation type="list" allowBlank="1" showInputMessage="1" showErrorMessage="1" sqref="D13:K13">
      <formula1>C.10</formula1>
    </dataValidation>
    <dataValidation type="list" allowBlank="1" showInputMessage="1" showErrorMessage="1" sqref="D14:K14">
      <formula1>C.11</formula1>
    </dataValidation>
  </dataValidations>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499984740745262"/>
  </sheetPr>
  <dimension ref="B2:J16"/>
  <sheetViews>
    <sheetView topLeftCell="C1" zoomScaleNormal="100" workbookViewId="0">
      <selection activeCell="C5" sqref="C5"/>
    </sheetView>
  </sheetViews>
  <sheetFormatPr defaultRowHeight="15" x14ac:dyDescent="0.25"/>
  <cols>
    <col min="1" max="2" width="9.140625" style="1"/>
    <col min="3" max="3" width="45.7109375" style="1" customWidth="1"/>
    <col min="4" max="4" width="44.85546875" style="1" customWidth="1"/>
    <col min="5" max="5" width="5.140625" style="1" hidden="1" customWidth="1"/>
    <col min="6" max="7" width="3.5703125" style="1" hidden="1" customWidth="1"/>
    <col min="8" max="9" width="9.140625" style="1" customWidth="1"/>
    <col min="10" max="10" width="70.85546875" style="1" customWidth="1"/>
    <col min="11" max="16384" width="9.140625" style="1"/>
  </cols>
  <sheetData>
    <row r="2" spans="2:10" ht="15.75" x14ac:dyDescent="0.25">
      <c r="B2" s="6" t="s">
        <v>166</v>
      </c>
      <c r="C2" s="7"/>
      <c r="D2" s="8"/>
    </row>
    <row r="3" spans="2:10" x14ac:dyDescent="0.25">
      <c r="B3" s="68"/>
      <c r="C3" s="68"/>
      <c r="D3" s="68"/>
    </row>
    <row r="4" spans="2:10" ht="135" x14ac:dyDescent="0.25">
      <c r="B4" s="49" t="s">
        <v>145</v>
      </c>
      <c r="C4" s="44" t="s">
        <v>82</v>
      </c>
      <c r="D4" s="75" t="s">
        <v>210</v>
      </c>
      <c r="E4" s="11"/>
      <c r="H4" s="60">
        <f>IF(ISNA(VLOOKUP(D4,'Data tables'!N3:O5,2)),0,VLOOKUP(D4,'Data tables'!$N$3:$O$5,2))</f>
        <v>3</v>
      </c>
      <c r="I4" s="61">
        <v>0.1</v>
      </c>
      <c r="J4" s="11" t="s">
        <v>270</v>
      </c>
    </row>
    <row r="5" spans="2:10" ht="105" x14ac:dyDescent="0.25">
      <c r="B5" s="49" t="s">
        <v>160</v>
      </c>
      <c r="C5" s="46" t="s">
        <v>161</v>
      </c>
      <c r="D5" s="73" t="s">
        <v>213</v>
      </c>
      <c r="E5" s="11"/>
      <c r="H5" s="60">
        <f>IF(ISNA(VLOOKUP(D5,'Data tables'!N7:O10,2,FALSE)),0,VLOOKUP(D5,'Data tables'!$N$7:$O$10,2,FALSE))</f>
        <v>4</v>
      </c>
      <c r="I5" s="61">
        <v>0.25</v>
      </c>
      <c r="J5" s="11" t="s">
        <v>271</v>
      </c>
    </row>
    <row r="6" spans="2:10" ht="45" x14ac:dyDescent="0.25">
      <c r="B6" s="50" t="s">
        <v>8</v>
      </c>
      <c r="C6" s="46" t="s">
        <v>83</v>
      </c>
      <c r="D6" s="73" t="s">
        <v>3</v>
      </c>
      <c r="E6" s="11"/>
      <c r="H6" s="60">
        <f>IF(ISNA(VLOOKUP(D6,'Data tables'!N12:O14,2,FALSE)),0,VLOOKUP(D6,'Data tables'!$N$12:$O$14,2,FALSE))</f>
        <v>1</v>
      </c>
      <c r="I6" s="61">
        <v>0.05</v>
      </c>
      <c r="J6" s="11"/>
    </row>
    <row r="7" spans="2:10" ht="45" x14ac:dyDescent="0.25">
      <c r="B7" s="49" t="s">
        <v>9</v>
      </c>
      <c r="C7" s="47" t="s">
        <v>150</v>
      </c>
      <c r="D7" s="73" t="s">
        <v>2</v>
      </c>
      <c r="E7" s="11"/>
      <c r="H7" s="60">
        <f>IF(ISNA(VLOOKUP(D7,'Data tables'!N16:O18,2,FALSE)),0,VLOOKUP(D7,'Data tables'!$N$16:$O$18,2,FALSE))</f>
        <v>5</v>
      </c>
      <c r="I7" s="61">
        <v>0.1</v>
      </c>
      <c r="J7" s="11" t="s">
        <v>261</v>
      </c>
    </row>
    <row r="8" spans="2:10" ht="90" x14ac:dyDescent="0.25">
      <c r="B8" s="50" t="s">
        <v>10</v>
      </c>
      <c r="C8" s="48" t="s">
        <v>162</v>
      </c>
      <c r="D8" s="73" t="s">
        <v>217</v>
      </c>
      <c r="E8" s="11"/>
      <c r="H8" s="60">
        <f>IF(ISNA(VLOOKUP(D8,'Data tables'!N20:O22,2,FALSE)),0,VLOOKUP(D8,'Data tables'!$N$20:$O$22,2,FALSE))</f>
        <v>3</v>
      </c>
      <c r="I8" s="61">
        <v>0.1</v>
      </c>
      <c r="J8" s="11" t="s">
        <v>262</v>
      </c>
    </row>
    <row r="9" spans="2:10" ht="60" x14ac:dyDescent="0.25">
      <c r="B9" s="50" t="s">
        <v>11</v>
      </c>
      <c r="C9" s="48" t="s">
        <v>163</v>
      </c>
      <c r="D9" s="73" t="s">
        <v>219</v>
      </c>
      <c r="E9" s="11"/>
      <c r="H9" s="60">
        <f>IF(ISNA(VLOOKUP(D9,'Data tables'!N24:O26,2,FALSE)),0,VLOOKUP(D9,'Data tables'!$N$24:$O$26,2,FALSE))</f>
        <v>1</v>
      </c>
      <c r="I9" s="61">
        <v>0.05</v>
      </c>
      <c r="J9" s="11" t="s">
        <v>263</v>
      </c>
    </row>
    <row r="10" spans="2:10" ht="90" x14ac:dyDescent="0.25">
      <c r="B10" s="50" t="s">
        <v>12</v>
      </c>
      <c r="C10" s="83" t="s">
        <v>84</v>
      </c>
      <c r="D10" s="73" t="s">
        <v>139</v>
      </c>
      <c r="E10" s="11"/>
      <c r="H10" s="60">
        <f>IF(ISNA(VLOOKUP(D10,'Data tables'!N28:O31,2,FALSE)),0,VLOOKUP(D10,'Data tables'!$N$28:$O$31,2,FALSE))</f>
        <v>3</v>
      </c>
      <c r="I10" s="61">
        <v>0.05</v>
      </c>
      <c r="J10" s="11" t="s">
        <v>264</v>
      </c>
    </row>
    <row r="11" spans="2:10" ht="60" x14ac:dyDescent="0.25">
      <c r="B11" s="45" t="s">
        <v>14</v>
      </c>
      <c r="C11" s="48" t="s">
        <v>164</v>
      </c>
      <c r="D11" s="73" t="s">
        <v>221</v>
      </c>
      <c r="E11" s="11"/>
      <c r="H11" s="60">
        <f>IF(ISNA(VLOOKUP(D11,'Data tables'!N33:O35,2,FALSE)),0,VLOOKUP(D11,'Data tables'!$N$33:$O$35,2,FALSE))</f>
        <v>1</v>
      </c>
      <c r="I11" s="61">
        <v>0.05</v>
      </c>
      <c r="J11" s="11" t="s">
        <v>265</v>
      </c>
    </row>
    <row r="12" spans="2:10" ht="45" x14ac:dyDescent="0.25">
      <c r="B12" s="45" t="s">
        <v>15</v>
      </c>
      <c r="C12" s="48" t="s">
        <v>165</v>
      </c>
      <c r="D12" s="73" t="s">
        <v>225</v>
      </c>
      <c r="E12" s="11"/>
      <c r="H12" s="60">
        <f>IF(ISNA(VLOOKUP(D12,'Data tables'!N37:O40,2,FALSE)),0,VLOOKUP(D12,'Data tables'!$N$37:$O$40,2,FALSE))</f>
        <v>3</v>
      </c>
      <c r="I12" s="61">
        <v>0.05</v>
      </c>
      <c r="J12" s="11"/>
    </row>
    <row r="13" spans="2:10" ht="150" x14ac:dyDescent="0.25">
      <c r="B13" s="45" t="s">
        <v>16</v>
      </c>
      <c r="C13" s="48" t="s">
        <v>85</v>
      </c>
      <c r="D13" s="73" t="s">
        <v>141</v>
      </c>
      <c r="E13" s="11"/>
      <c r="H13" s="60">
        <f>IF(ISNA(VLOOKUP(D13,'Data tables'!N42:O44,2,FALSE)),0,VLOOKUP(D13,'Data tables'!$N$42:$O$44,2,FALSE))</f>
        <v>3</v>
      </c>
      <c r="I13" s="61">
        <v>0.1</v>
      </c>
      <c r="J13" s="11" t="s">
        <v>266</v>
      </c>
    </row>
    <row r="14" spans="2:10" ht="60" x14ac:dyDescent="0.25">
      <c r="B14" s="45" t="s">
        <v>20</v>
      </c>
      <c r="C14" s="69" t="s">
        <v>86</v>
      </c>
      <c r="D14" s="73" t="s">
        <v>228</v>
      </c>
      <c r="E14" s="11"/>
      <c r="H14" s="60">
        <f>IF(ISNA(VLOOKUP(D14,'Data tables'!N46:O48,2,FALSE)),0,VLOOKUP(D14,'Data tables'!$N$46:$O$48,2,FALSE))</f>
        <v>1</v>
      </c>
      <c r="I14" s="61">
        <v>0.1</v>
      </c>
      <c r="J14" s="11" t="s">
        <v>267</v>
      </c>
    </row>
    <row r="15" spans="2:10" x14ac:dyDescent="0.25">
      <c r="B15" s="4"/>
    </row>
    <row r="16" spans="2:10" x14ac:dyDescent="0.25">
      <c r="H16" s="62">
        <f>SUMPRODUCT(H4:H14,I4:I14)</f>
        <v>2.9499999999999997</v>
      </c>
      <c r="I16" s="1" t="s">
        <v>40</v>
      </c>
    </row>
  </sheetData>
  <sheetProtection selectLockedCells="1"/>
  <dataValidations count="11">
    <dataValidation type="list" allowBlank="1" showInputMessage="1" showErrorMessage="1" sqref="D6">
      <formula1>E.3</formula1>
    </dataValidation>
    <dataValidation type="list" allowBlank="1" showInputMessage="1" showErrorMessage="1" sqref="D7">
      <formula1>E.4</formula1>
    </dataValidation>
    <dataValidation type="list" allowBlank="1" showInputMessage="1" showErrorMessage="1" sqref="D8">
      <formula1>E.5</formula1>
    </dataValidation>
    <dataValidation type="list" allowBlank="1" showInputMessage="1" showErrorMessage="1" sqref="D4">
      <formula1>E.1</formula1>
    </dataValidation>
    <dataValidation type="list" allowBlank="1" showInputMessage="1" showErrorMessage="1" sqref="D5">
      <formula1>E.2</formula1>
    </dataValidation>
    <dataValidation type="list" allowBlank="1" showInputMessage="1" showErrorMessage="1" sqref="D13">
      <formula1>E.10</formula1>
    </dataValidation>
    <dataValidation type="list" allowBlank="1" showInputMessage="1" showErrorMessage="1" sqref="D10">
      <formula1>E.7</formula1>
    </dataValidation>
    <dataValidation type="list" allowBlank="1" showInputMessage="1" showErrorMessage="1" sqref="D11">
      <formula1>E.8</formula1>
    </dataValidation>
    <dataValidation type="list" allowBlank="1" showInputMessage="1" showErrorMessage="1" sqref="D12">
      <formula1>E.9</formula1>
    </dataValidation>
    <dataValidation type="list" allowBlank="1" showInputMessage="1" showErrorMessage="1" sqref="D9">
      <formula1>E.6</formula1>
    </dataValidation>
    <dataValidation type="list" allowBlank="1" showInputMessage="1" showErrorMessage="1" sqref="D14">
      <formula1>D.11</formula1>
    </dataValidation>
  </dataValidation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2:L12"/>
  <sheetViews>
    <sheetView workbookViewId="0">
      <selection activeCell="E8" sqref="E8"/>
    </sheetView>
  </sheetViews>
  <sheetFormatPr defaultColWidth="9.140625" defaultRowHeight="15" x14ac:dyDescent="0.25"/>
  <cols>
    <col min="1" max="1" width="9.140625" style="1"/>
    <col min="2" max="2" width="5" style="1" customWidth="1"/>
    <col min="3" max="3" width="31.140625" style="1" customWidth="1"/>
    <col min="4" max="11" width="9.140625" style="1"/>
    <col min="12" max="12" width="32.140625" style="1" customWidth="1"/>
    <col min="13" max="16384" width="9.140625" style="1"/>
  </cols>
  <sheetData>
    <row r="2" spans="2:12" x14ac:dyDescent="0.25">
      <c r="B2" s="25" t="s">
        <v>60</v>
      </c>
      <c r="C2" s="7"/>
      <c r="D2" s="7"/>
      <c r="E2" s="7"/>
      <c r="F2" s="15"/>
      <c r="G2" s="15"/>
      <c r="H2" s="15"/>
    </row>
    <row r="4" spans="2:12" x14ac:dyDescent="0.25">
      <c r="B4" s="21" t="s">
        <v>61</v>
      </c>
      <c r="C4" s="21" t="s">
        <v>62</v>
      </c>
      <c r="D4" s="22" t="s">
        <v>54</v>
      </c>
      <c r="E4" s="22" t="s">
        <v>63</v>
      </c>
      <c r="G4" s="22" t="s">
        <v>64</v>
      </c>
      <c r="K4" s="26" t="s">
        <v>232</v>
      </c>
      <c r="L4" s="26"/>
    </row>
    <row r="5" spans="2:12" x14ac:dyDescent="0.25">
      <c r="B5" s="29" t="s">
        <v>65</v>
      </c>
      <c r="C5" s="29" t="s">
        <v>68</v>
      </c>
      <c r="D5" s="30">
        <v>0.25</v>
      </c>
      <c r="E5" s="31">
        <f>IF(ISNA('B. Service Delivery'!H19), "", 'B. Service Delivery'!H19)</f>
        <v>3.7</v>
      </c>
      <c r="F5" s="32"/>
      <c r="G5" s="33">
        <f>H5/$H$8</f>
        <v>0.25</v>
      </c>
      <c r="H5" s="29">
        <f>IF(ISNUMBER(E5), D5, 0)</f>
        <v>0.25</v>
      </c>
      <c r="K5" s="1">
        <f>'C. Consumption'!M20</f>
        <v>3.3999999999999995</v>
      </c>
      <c r="L5" s="1" t="str">
        <f>'C. Consumption'!N20</f>
        <v>Data from other Public Organizations</v>
      </c>
    </row>
    <row r="6" spans="2:12" x14ac:dyDescent="0.25">
      <c r="B6" s="26" t="s">
        <v>90</v>
      </c>
      <c r="C6" s="26" t="s">
        <v>66</v>
      </c>
      <c r="D6" s="34">
        <v>0.4</v>
      </c>
      <c r="E6" s="27">
        <f>IF(ISNA('C. Consumption'!M29), "", 'C. Consumption'!M29)</f>
        <v>3.3999999999999995</v>
      </c>
      <c r="F6" s="26"/>
      <c r="G6" s="28">
        <f>H6/$H$8</f>
        <v>0.4</v>
      </c>
      <c r="H6" s="26">
        <f>IF(ISNUMBER(E6), D6, 0)</f>
        <v>0.4</v>
      </c>
      <c r="K6" s="1">
        <f>'C. Consumption'!M21</f>
        <v>0</v>
      </c>
      <c r="L6" s="1" t="str">
        <f>'C. Consumption'!N21</f>
        <v>Authentication service</v>
      </c>
    </row>
    <row r="7" spans="2:12" x14ac:dyDescent="0.25">
      <c r="B7" s="26" t="s">
        <v>67</v>
      </c>
      <c r="C7" s="26" t="s">
        <v>89</v>
      </c>
      <c r="D7" s="35">
        <v>0.35</v>
      </c>
      <c r="E7" s="27">
        <f>IF(ISNA('D. Service Management'!H16), "",  'D. Service Management'!H16)</f>
        <v>2.9499999999999997</v>
      </c>
      <c r="F7" s="26"/>
      <c r="G7" s="28">
        <f>H7/$H$8</f>
        <v>0.35</v>
      </c>
      <c r="H7" s="26">
        <f>IF(ISNUMBER(E7), D7, 0)</f>
        <v>0.35</v>
      </c>
      <c r="K7" s="1">
        <f>'C. Consumption'!M22</f>
        <v>0</v>
      </c>
      <c r="L7" s="1" t="str">
        <f>'C. Consumption'!N22</f>
        <v>Data Transformation Service</v>
      </c>
    </row>
    <row r="8" spans="2:12" x14ac:dyDescent="0.25">
      <c r="C8" s="21" t="s">
        <v>69</v>
      </c>
      <c r="D8" s="24">
        <f>SUM(D5:D7)</f>
        <v>1</v>
      </c>
      <c r="E8" s="23">
        <f>SUMPRODUCT(G5:G7,E5:E7)</f>
        <v>3.3174999999999999</v>
      </c>
      <c r="G8" s="24"/>
      <c r="H8" s="1">
        <f>SUM(H5:H7)</f>
        <v>1</v>
      </c>
      <c r="K8" s="1">
        <f>'C. Consumption'!M23</f>
        <v>0</v>
      </c>
      <c r="L8" s="1" t="str">
        <f>'C. Consumption'!N23</f>
        <v>Business Analytics Service</v>
      </c>
    </row>
    <row r="9" spans="2:12" x14ac:dyDescent="0.25">
      <c r="K9" s="1">
        <f>'C. Consumption'!M24</f>
        <v>0</v>
      </c>
      <c r="L9" s="1" t="str">
        <f>'C. Consumption'!N24</f>
        <v>Business Reporting Service</v>
      </c>
    </row>
    <row r="10" spans="2:12" x14ac:dyDescent="0.25">
      <c r="K10" s="1">
        <f>'C. Consumption'!M25</f>
        <v>0</v>
      </c>
      <c r="L10" s="1" t="str">
        <f>'C. Consumption'!N25</f>
        <v>Data Validation Service</v>
      </c>
    </row>
    <row r="11" spans="2:12" x14ac:dyDescent="0.25">
      <c r="K11" s="1">
        <f>'C. Consumption'!M26</f>
        <v>0</v>
      </c>
      <c r="L11" s="1" t="str">
        <f>'C. Consumption'!N26</f>
        <v>&lt;Name of the consumed service&gt;</v>
      </c>
    </row>
    <row r="12" spans="2:12" x14ac:dyDescent="0.25">
      <c r="K12" s="1">
        <f>'C. Consumption'!M27</f>
        <v>0</v>
      </c>
      <c r="L12" s="1" t="str">
        <f>'C. Consumption'!N27</f>
        <v>&lt;Name of the consumed service&gt;</v>
      </c>
    </row>
  </sheetData>
  <sortState ref="B5:G8">
    <sortCondition ref="B5"/>
  </sortState>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B1:O58"/>
  <sheetViews>
    <sheetView topLeftCell="D1" zoomScale="85" zoomScaleNormal="85" workbookViewId="0">
      <selection activeCell="E45" sqref="E45"/>
    </sheetView>
  </sheetViews>
  <sheetFormatPr defaultColWidth="9.140625" defaultRowHeight="15" x14ac:dyDescent="0.25"/>
  <cols>
    <col min="1" max="2" width="9.140625" style="18"/>
    <col min="3" max="3" width="71.85546875" style="18" customWidth="1"/>
    <col min="4" max="5" width="9.140625" style="18"/>
    <col min="6" max="6" width="74" style="18" customWidth="1"/>
    <col min="7" max="8" width="9.140625" style="18"/>
    <col min="9" max="9" width="9.140625" style="18" bestFit="1" customWidth="1"/>
    <col min="10" max="10" width="59.140625" style="18" bestFit="1" customWidth="1"/>
    <col min="11" max="12" width="9.140625" style="18"/>
    <col min="13" max="13" width="9.140625" style="18" bestFit="1" customWidth="1"/>
    <col min="14" max="14" width="73.7109375" style="18" customWidth="1"/>
    <col min="15" max="16384" width="9.140625" style="18"/>
  </cols>
  <sheetData>
    <row r="1" spans="2:15" x14ac:dyDescent="0.25">
      <c r="B1" s="90" t="s">
        <v>81</v>
      </c>
      <c r="C1" s="91"/>
      <c r="E1" s="90" t="s">
        <v>79</v>
      </c>
      <c r="F1" s="91"/>
      <c r="G1" s="91"/>
      <c r="I1" s="90" t="s">
        <v>80</v>
      </c>
      <c r="J1" s="91"/>
      <c r="K1" s="91"/>
      <c r="M1" s="90" t="s">
        <v>87</v>
      </c>
      <c r="N1" s="91"/>
      <c r="O1" s="91"/>
    </row>
    <row r="2" spans="2:15" x14ac:dyDescent="0.25">
      <c r="B2" s="37" t="s">
        <v>17</v>
      </c>
      <c r="C2" s="37" t="s">
        <v>18</v>
      </c>
      <c r="E2" s="37" t="s">
        <v>17</v>
      </c>
      <c r="F2" s="37" t="s">
        <v>18</v>
      </c>
      <c r="G2" s="37" t="s">
        <v>19</v>
      </c>
      <c r="I2" s="37" t="s">
        <v>17</v>
      </c>
      <c r="J2" s="37" t="s">
        <v>18</v>
      </c>
      <c r="K2" s="37" t="s">
        <v>19</v>
      </c>
      <c r="M2" s="37" t="s">
        <v>17</v>
      </c>
      <c r="N2" s="37" t="s">
        <v>18</v>
      </c>
      <c r="O2" s="37" t="s">
        <v>19</v>
      </c>
    </row>
    <row r="3" spans="2:15" x14ac:dyDescent="0.25">
      <c r="B3" s="38" t="s">
        <v>125</v>
      </c>
      <c r="C3" s="38" t="s">
        <v>4</v>
      </c>
      <c r="E3" s="38" t="s">
        <v>23</v>
      </c>
      <c r="F3" s="38" t="s">
        <v>3</v>
      </c>
      <c r="G3" s="38" t="s">
        <v>238</v>
      </c>
      <c r="I3" s="38" t="s">
        <v>32</v>
      </c>
      <c r="J3" s="38" t="s">
        <v>189</v>
      </c>
      <c r="K3" s="38">
        <v>2</v>
      </c>
      <c r="M3" s="38" t="s">
        <v>145</v>
      </c>
      <c r="N3" s="38" t="s">
        <v>209</v>
      </c>
      <c r="O3" s="38">
        <v>1</v>
      </c>
    </row>
    <row r="4" spans="2:15" x14ac:dyDescent="0.25">
      <c r="B4" s="38"/>
      <c r="C4" s="38" t="s">
        <v>5</v>
      </c>
      <c r="E4" s="38"/>
      <c r="F4" s="38" t="s">
        <v>36</v>
      </c>
      <c r="G4" s="38" t="s">
        <v>238</v>
      </c>
      <c r="I4" s="38"/>
      <c r="J4" s="38" t="s">
        <v>190</v>
      </c>
      <c r="K4" s="38">
        <v>3</v>
      </c>
      <c r="M4" s="38"/>
      <c r="N4" s="38" t="s">
        <v>210</v>
      </c>
      <c r="O4" s="38">
        <v>3</v>
      </c>
    </row>
    <row r="5" spans="2:15" x14ac:dyDescent="0.25">
      <c r="B5" s="38"/>
      <c r="C5" s="38" t="s">
        <v>126</v>
      </c>
      <c r="E5" s="38"/>
      <c r="F5" s="38" t="s">
        <v>4</v>
      </c>
      <c r="G5" s="38" t="s">
        <v>238</v>
      </c>
      <c r="I5" s="38"/>
      <c r="J5" s="38" t="s">
        <v>191</v>
      </c>
      <c r="K5" s="38">
        <v>4</v>
      </c>
      <c r="M5" s="38"/>
      <c r="N5" s="38" t="s">
        <v>236</v>
      </c>
      <c r="O5" s="38">
        <v>5</v>
      </c>
    </row>
    <row r="6" spans="2:15" x14ac:dyDescent="0.25">
      <c r="B6" s="38"/>
      <c r="C6" s="38"/>
      <c r="E6" s="38"/>
      <c r="F6" s="38"/>
      <c r="G6" s="38"/>
      <c r="I6" s="38"/>
      <c r="J6" s="38" t="s">
        <v>192</v>
      </c>
      <c r="K6" s="38">
        <v>5</v>
      </c>
      <c r="M6" s="38"/>
      <c r="N6" s="38"/>
      <c r="O6" s="38"/>
    </row>
    <row r="7" spans="2:15" x14ac:dyDescent="0.25">
      <c r="B7" s="38" t="s">
        <v>185</v>
      </c>
      <c r="C7" s="38" t="s">
        <v>3</v>
      </c>
      <c r="E7" s="38" t="s">
        <v>24</v>
      </c>
      <c r="F7" s="38" t="s">
        <v>234</v>
      </c>
      <c r="G7" s="80">
        <v>1</v>
      </c>
      <c r="I7" s="38"/>
      <c r="J7" s="38"/>
      <c r="K7" s="38"/>
      <c r="M7" s="38" t="s">
        <v>160</v>
      </c>
      <c r="N7" s="38" t="s">
        <v>211</v>
      </c>
      <c r="O7" s="38">
        <v>1</v>
      </c>
    </row>
    <row r="8" spans="2:15" x14ac:dyDescent="0.25">
      <c r="B8" s="38"/>
      <c r="C8" s="38" t="s">
        <v>2</v>
      </c>
      <c r="E8" s="38"/>
      <c r="F8" s="38" t="s">
        <v>170</v>
      </c>
      <c r="G8" s="80">
        <v>3</v>
      </c>
      <c r="I8" s="38" t="s">
        <v>34</v>
      </c>
      <c r="J8" s="38" t="s">
        <v>193</v>
      </c>
      <c r="K8" s="38">
        <v>2</v>
      </c>
      <c r="M8" s="38"/>
      <c r="N8" s="38" t="s">
        <v>212</v>
      </c>
      <c r="O8" s="38">
        <v>3</v>
      </c>
    </row>
    <row r="9" spans="2:15" x14ac:dyDescent="0.25">
      <c r="B9" s="38"/>
      <c r="C9" s="38"/>
      <c r="E9" s="38"/>
      <c r="F9" s="38" t="s">
        <v>171</v>
      </c>
      <c r="G9" s="80">
        <v>5</v>
      </c>
      <c r="I9" s="38"/>
      <c r="J9" s="38" t="s">
        <v>194</v>
      </c>
      <c r="K9" s="38">
        <v>3</v>
      </c>
      <c r="M9" s="38"/>
      <c r="N9" s="38" t="s">
        <v>213</v>
      </c>
      <c r="O9" s="38">
        <v>4</v>
      </c>
    </row>
    <row r="10" spans="2:15" x14ac:dyDescent="0.25">
      <c r="B10" s="38"/>
      <c r="C10" s="38"/>
      <c r="E10" s="38"/>
      <c r="F10" s="38"/>
      <c r="G10" s="80"/>
      <c r="I10" s="38"/>
      <c r="J10" s="38" t="s">
        <v>195</v>
      </c>
      <c r="K10" s="38">
        <v>4</v>
      </c>
      <c r="M10" s="38"/>
      <c r="N10" s="38" t="s">
        <v>214</v>
      </c>
      <c r="O10" s="38">
        <v>5</v>
      </c>
    </row>
    <row r="11" spans="2:15" x14ac:dyDescent="0.25">
      <c r="B11" s="38" t="s">
        <v>49</v>
      </c>
      <c r="C11" s="38" t="s">
        <v>98</v>
      </c>
      <c r="E11" s="38" t="s">
        <v>55</v>
      </c>
      <c r="F11" s="38" t="s">
        <v>3</v>
      </c>
      <c r="G11" s="80">
        <v>1</v>
      </c>
      <c r="I11" s="38"/>
      <c r="J11" s="38" t="s">
        <v>196</v>
      </c>
      <c r="K11" s="38">
        <v>5</v>
      </c>
      <c r="M11" s="38"/>
      <c r="N11" s="38"/>
      <c r="O11" s="38"/>
    </row>
    <row r="12" spans="2:15" x14ac:dyDescent="0.25">
      <c r="B12" s="38"/>
      <c r="C12" s="38" t="s">
        <v>99</v>
      </c>
      <c r="E12" s="38"/>
      <c r="F12" s="38" t="s">
        <v>172</v>
      </c>
      <c r="G12" s="80">
        <v>3</v>
      </c>
      <c r="I12" s="38"/>
      <c r="J12" s="38" t="s">
        <v>197</v>
      </c>
      <c r="K12" s="38">
        <v>5</v>
      </c>
      <c r="M12" s="38" t="s">
        <v>8</v>
      </c>
      <c r="N12" s="38" t="s">
        <v>3</v>
      </c>
      <c r="O12" s="38">
        <v>1</v>
      </c>
    </row>
    <row r="13" spans="2:15" x14ac:dyDescent="0.25">
      <c r="B13" s="38"/>
      <c r="C13" s="38" t="s">
        <v>100</v>
      </c>
      <c r="E13" s="38"/>
      <c r="F13" s="38" t="s">
        <v>173</v>
      </c>
      <c r="G13" s="80">
        <v>5</v>
      </c>
      <c r="I13" s="38"/>
      <c r="J13" s="38"/>
      <c r="K13" s="38"/>
      <c r="M13" s="38"/>
      <c r="N13" s="38" t="s">
        <v>127</v>
      </c>
      <c r="O13" s="38">
        <v>3</v>
      </c>
    </row>
    <row r="14" spans="2:15" x14ac:dyDescent="0.25">
      <c r="B14" s="38"/>
      <c r="C14" s="38" t="s">
        <v>101</v>
      </c>
      <c r="E14" s="38"/>
      <c r="F14" s="38" t="s">
        <v>174</v>
      </c>
      <c r="G14" s="80">
        <v>5</v>
      </c>
      <c r="I14" s="38" t="s">
        <v>72</v>
      </c>
      <c r="J14" s="38" t="s">
        <v>198</v>
      </c>
      <c r="K14" s="38">
        <v>1</v>
      </c>
      <c r="M14" s="38"/>
      <c r="N14" s="38" t="s">
        <v>128</v>
      </c>
      <c r="O14" s="38">
        <v>5</v>
      </c>
    </row>
    <row r="15" spans="2:15" x14ac:dyDescent="0.25">
      <c r="B15" s="38"/>
      <c r="C15" s="38" t="s">
        <v>102</v>
      </c>
      <c r="E15" s="38"/>
      <c r="F15" s="38"/>
      <c r="G15" s="80"/>
      <c r="I15" s="38"/>
      <c r="J15" s="38" t="s">
        <v>199</v>
      </c>
      <c r="K15" s="38">
        <v>5</v>
      </c>
      <c r="M15" s="38"/>
      <c r="N15" s="38"/>
      <c r="O15" s="38"/>
    </row>
    <row r="16" spans="2:15" x14ac:dyDescent="0.25">
      <c r="B16" s="38"/>
      <c r="C16" s="38"/>
      <c r="E16" s="38" t="s">
        <v>56</v>
      </c>
      <c r="F16" s="38" t="s">
        <v>37</v>
      </c>
      <c r="G16" s="80">
        <v>1</v>
      </c>
      <c r="I16" s="38"/>
      <c r="J16" s="38"/>
      <c r="K16" s="38"/>
      <c r="M16" s="38" t="s">
        <v>9</v>
      </c>
      <c r="N16" s="38" t="s">
        <v>215</v>
      </c>
      <c r="O16" s="38">
        <v>1</v>
      </c>
    </row>
    <row r="17" spans="2:15" x14ac:dyDescent="0.25">
      <c r="B17" s="38" t="s">
        <v>183</v>
      </c>
      <c r="C17" s="38" t="s">
        <v>6</v>
      </c>
      <c r="E17" s="38"/>
      <c r="F17" s="38" t="s">
        <v>175</v>
      </c>
      <c r="G17" s="80">
        <v>3</v>
      </c>
      <c r="I17" s="38" t="s">
        <v>73</v>
      </c>
      <c r="J17" s="38" t="s">
        <v>200</v>
      </c>
      <c r="K17" s="38">
        <v>2</v>
      </c>
      <c r="M17" s="38"/>
      <c r="N17" s="38" t="s">
        <v>3</v>
      </c>
      <c r="O17" s="38">
        <v>3</v>
      </c>
    </row>
    <row r="18" spans="2:15" x14ac:dyDescent="0.25">
      <c r="B18" s="38"/>
      <c r="C18" s="38" t="s">
        <v>7</v>
      </c>
      <c r="E18" s="38"/>
      <c r="F18" s="38" t="s">
        <v>176</v>
      </c>
      <c r="G18" s="80">
        <v>5</v>
      </c>
      <c r="I18" s="38"/>
      <c r="J18" s="38" t="s">
        <v>201</v>
      </c>
      <c r="K18" s="38">
        <v>3</v>
      </c>
      <c r="M18" s="38"/>
      <c r="N18" s="38" t="s">
        <v>2</v>
      </c>
      <c r="O18" s="38">
        <v>5</v>
      </c>
    </row>
    <row r="19" spans="2:15" x14ac:dyDescent="0.25">
      <c r="B19" s="38"/>
      <c r="C19" s="38"/>
      <c r="E19" s="38"/>
      <c r="F19" s="38"/>
      <c r="G19" s="80"/>
      <c r="I19" s="38"/>
      <c r="J19" s="38" t="s">
        <v>202</v>
      </c>
      <c r="K19" s="38">
        <v>4</v>
      </c>
      <c r="M19" s="38"/>
      <c r="N19" s="38"/>
      <c r="O19" s="38"/>
    </row>
    <row r="20" spans="2:15" x14ac:dyDescent="0.25">
      <c r="B20" s="71" t="s">
        <v>159</v>
      </c>
      <c r="C20" s="72" t="s">
        <v>186</v>
      </c>
      <c r="E20" s="38" t="s">
        <v>57</v>
      </c>
      <c r="F20" s="38" t="s">
        <v>3</v>
      </c>
      <c r="G20" s="80">
        <v>1</v>
      </c>
      <c r="I20" s="38"/>
      <c r="J20" s="38" t="s">
        <v>203</v>
      </c>
      <c r="K20" s="38">
        <v>5</v>
      </c>
      <c r="M20" s="38" t="s">
        <v>10</v>
      </c>
      <c r="N20" s="38" t="s">
        <v>216</v>
      </c>
      <c r="O20" s="38">
        <v>1</v>
      </c>
    </row>
    <row r="21" spans="2:15" x14ac:dyDescent="0.25">
      <c r="B21" s="38"/>
      <c r="C21" s="72" t="s">
        <v>187</v>
      </c>
      <c r="E21" s="38"/>
      <c r="F21" s="38" t="s">
        <v>178</v>
      </c>
      <c r="G21" s="80">
        <v>3</v>
      </c>
      <c r="I21" s="38"/>
      <c r="J21" s="38"/>
      <c r="K21" s="38"/>
      <c r="M21" s="38"/>
      <c r="N21" s="38" t="s">
        <v>217</v>
      </c>
      <c r="O21" s="38">
        <v>3</v>
      </c>
    </row>
    <row r="22" spans="2:15" x14ac:dyDescent="0.25">
      <c r="B22" s="38"/>
      <c r="C22" s="72" t="s">
        <v>188</v>
      </c>
      <c r="E22" s="38"/>
      <c r="F22" s="38" t="s">
        <v>177</v>
      </c>
      <c r="G22" s="80">
        <v>4</v>
      </c>
      <c r="I22" s="38" t="s">
        <v>74</v>
      </c>
      <c r="J22" s="38" t="s">
        <v>204</v>
      </c>
      <c r="K22" s="38">
        <v>2</v>
      </c>
      <c r="M22" s="38"/>
      <c r="N22" s="38" t="s">
        <v>218</v>
      </c>
      <c r="O22" s="38">
        <v>5</v>
      </c>
    </row>
    <row r="23" spans="2:15" x14ac:dyDescent="0.25">
      <c r="E23" s="38"/>
      <c r="F23" s="38" t="s">
        <v>179</v>
      </c>
      <c r="G23" s="80">
        <v>5</v>
      </c>
      <c r="I23" s="38"/>
      <c r="J23" s="38" t="s">
        <v>205</v>
      </c>
      <c r="K23" s="38">
        <v>3</v>
      </c>
      <c r="M23" s="38"/>
      <c r="N23" s="38"/>
      <c r="O23" s="38"/>
    </row>
    <row r="24" spans="2:15" x14ac:dyDescent="0.25">
      <c r="E24" s="38"/>
      <c r="F24" s="38"/>
      <c r="G24" s="80"/>
      <c r="I24" s="38"/>
      <c r="J24" s="38" t="s">
        <v>206</v>
      </c>
      <c r="K24" s="38">
        <v>5</v>
      </c>
      <c r="M24" s="38" t="s">
        <v>11</v>
      </c>
      <c r="N24" s="38" t="s">
        <v>219</v>
      </c>
      <c r="O24" s="38">
        <v>1</v>
      </c>
    </row>
    <row r="25" spans="2:15" x14ac:dyDescent="0.25">
      <c r="E25" s="38" t="s">
        <v>58</v>
      </c>
      <c r="F25" s="38" t="s">
        <v>180</v>
      </c>
      <c r="G25" s="80">
        <v>1</v>
      </c>
      <c r="I25" s="38"/>
      <c r="J25" s="38"/>
      <c r="K25" s="38"/>
      <c r="M25" s="38"/>
      <c r="N25" s="38" t="s">
        <v>137</v>
      </c>
      <c r="O25" s="38">
        <v>3</v>
      </c>
    </row>
    <row r="26" spans="2:15" x14ac:dyDescent="0.25">
      <c r="E26" s="38"/>
      <c r="F26" s="38" t="s">
        <v>181</v>
      </c>
      <c r="G26" s="80">
        <v>3</v>
      </c>
      <c r="I26" s="38" t="s">
        <v>75</v>
      </c>
      <c r="J26" s="38" t="s">
        <v>207</v>
      </c>
      <c r="K26" s="38">
        <v>2</v>
      </c>
      <c r="M26" s="38"/>
      <c r="N26" s="38" t="s">
        <v>136</v>
      </c>
      <c r="O26" s="38">
        <v>5</v>
      </c>
    </row>
    <row r="27" spans="2:15" x14ac:dyDescent="0.25">
      <c r="E27" s="38"/>
      <c r="F27" s="38" t="s">
        <v>233</v>
      </c>
      <c r="G27" s="80">
        <v>5</v>
      </c>
      <c r="I27" s="38"/>
      <c r="J27" s="38" t="s">
        <v>25</v>
      </c>
      <c r="K27" s="38">
        <v>3</v>
      </c>
      <c r="M27" s="38"/>
      <c r="N27" s="38"/>
      <c r="O27" s="38"/>
    </row>
    <row r="28" spans="2:15" x14ac:dyDescent="0.25">
      <c r="I28" s="38"/>
      <c r="J28" s="38" t="s">
        <v>26</v>
      </c>
      <c r="K28" s="38">
        <v>5</v>
      </c>
      <c r="M28" s="38" t="s">
        <v>12</v>
      </c>
      <c r="N28" s="38" t="s">
        <v>220</v>
      </c>
      <c r="O28" s="38">
        <v>1</v>
      </c>
    </row>
    <row r="29" spans="2:15" x14ac:dyDescent="0.25">
      <c r="I29" s="38"/>
      <c r="J29" s="38"/>
      <c r="K29" s="38"/>
      <c r="M29" s="38"/>
      <c r="N29" s="70" t="s">
        <v>138</v>
      </c>
      <c r="O29" s="38">
        <v>2</v>
      </c>
    </row>
    <row r="30" spans="2:15" x14ac:dyDescent="0.25">
      <c r="B30" s="90" t="s">
        <v>182</v>
      </c>
      <c r="C30" s="90"/>
      <c r="D30" s="90"/>
      <c r="I30" s="38" t="s">
        <v>76</v>
      </c>
      <c r="J30" s="38" t="s">
        <v>208</v>
      </c>
      <c r="K30" s="38">
        <v>2</v>
      </c>
      <c r="M30" s="38"/>
      <c r="N30" s="38" t="s">
        <v>139</v>
      </c>
      <c r="O30" s="38">
        <v>3</v>
      </c>
    </row>
    <row r="31" spans="2:15" x14ac:dyDescent="0.25">
      <c r="B31" s="37" t="s">
        <v>17</v>
      </c>
      <c r="C31" s="37" t="s">
        <v>18</v>
      </c>
      <c r="D31" s="38"/>
      <c r="I31" s="38"/>
      <c r="J31" s="38" t="s">
        <v>135</v>
      </c>
      <c r="K31" s="38">
        <v>3</v>
      </c>
      <c r="M31" s="38"/>
      <c r="N31" s="38" t="s">
        <v>136</v>
      </c>
      <c r="O31" s="38">
        <v>5</v>
      </c>
    </row>
    <row r="32" spans="2:15" x14ac:dyDescent="0.25">
      <c r="B32" s="38" t="s">
        <v>184</v>
      </c>
      <c r="C32" s="39" t="s">
        <v>144</v>
      </c>
      <c r="D32" s="38"/>
      <c r="I32" s="38"/>
      <c r="J32" s="38" t="s">
        <v>2</v>
      </c>
      <c r="K32" s="38">
        <v>5</v>
      </c>
      <c r="M32" s="38"/>
      <c r="N32" s="38"/>
      <c r="O32" s="38"/>
    </row>
    <row r="33" spans="2:15" x14ac:dyDescent="0.25">
      <c r="B33" s="38"/>
      <c r="C33" s="29" t="s">
        <v>152</v>
      </c>
      <c r="D33" s="38"/>
      <c r="I33" s="38"/>
      <c r="J33" s="38"/>
      <c r="K33" s="38"/>
      <c r="M33" s="38" t="s">
        <v>14</v>
      </c>
      <c r="N33" s="38" t="s">
        <v>221</v>
      </c>
      <c r="O33" s="38">
        <v>1</v>
      </c>
    </row>
    <row r="34" spans="2:15" x14ac:dyDescent="0.25">
      <c r="B34" s="38"/>
      <c r="C34" s="29" t="s">
        <v>153</v>
      </c>
      <c r="D34" s="38"/>
      <c r="I34" s="38" t="s">
        <v>77</v>
      </c>
      <c r="J34" s="38" t="s">
        <v>134</v>
      </c>
      <c r="K34" s="38">
        <v>2</v>
      </c>
      <c r="M34" s="38"/>
      <c r="N34" s="38" t="s">
        <v>222</v>
      </c>
      <c r="O34" s="38">
        <v>3</v>
      </c>
    </row>
    <row r="35" spans="2:15" x14ac:dyDescent="0.25">
      <c r="B35" s="38"/>
      <c r="C35" s="29" t="s">
        <v>154</v>
      </c>
      <c r="D35" s="38"/>
      <c r="I35" s="38"/>
      <c r="J35" s="38" t="s">
        <v>133</v>
      </c>
      <c r="K35" s="38">
        <v>3</v>
      </c>
      <c r="M35" s="38"/>
      <c r="N35" s="38" t="s">
        <v>223</v>
      </c>
      <c r="O35" s="38">
        <v>5</v>
      </c>
    </row>
    <row r="36" spans="2:15" x14ac:dyDescent="0.25">
      <c r="B36" s="38"/>
      <c r="C36" s="29" t="s">
        <v>155</v>
      </c>
      <c r="D36" s="38"/>
      <c r="I36" s="38"/>
      <c r="J36" s="38" t="s">
        <v>2</v>
      </c>
      <c r="K36" s="38">
        <v>5</v>
      </c>
      <c r="M36" s="38"/>
      <c r="N36" s="38"/>
      <c r="O36" s="38"/>
    </row>
    <row r="37" spans="2:15" x14ac:dyDescent="0.25">
      <c r="B37" s="38"/>
      <c r="C37" s="29" t="s">
        <v>108</v>
      </c>
      <c r="D37" s="38"/>
      <c r="M37" s="38" t="s">
        <v>15</v>
      </c>
      <c r="N37" s="38" t="s">
        <v>224</v>
      </c>
      <c r="O37" s="38">
        <v>1</v>
      </c>
    </row>
    <row r="38" spans="2:15" x14ac:dyDescent="0.25">
      <c r="B38" s="38"/>
      <c r="C38" s="29" t="s">
        <v>109</v>
      </c>
      <c r="D38" s="38"/>
      <c r="M38" s="38"/>
      <c r="N38" s="38" t="s">
        <v>225</v>
      </c>
      <c r="O38" s="38">
        <v>3</v>
      </c>
    </row>
    <row r="39" spans="2:15" x14ac:dyDescent="0.25">
      <c r="B39" s="38"/>
      <c r="C39" s="29" t="s">
        <v>110</v>
      </c>
      <c r="D39" s="38"/>
      <c r="M39" s="38"/>
      <c r="N39" s="38" t="s">
        <v>226</v>
      </c>
      <c r="O39" s="38">
        <v>4</v>
      </c>
    </row>
    <row r="40" spans="2:15" x14ac:dyDescent="0.25">
      <c r="B40" s="38"/>
      <c r="C40" s="29" t="s">
        <v>111</v>
      </c>
      <c r="D40" s="38"/>
      <c r="M40" s="38"/>
      <c r="N40" s="38" t="s">
        <v>227</v>
      </c>
      <c r="O40" s="38">
        <v>5</v>
      </c>
    </row>
    <row r="41" spans="2:15" x14ac:dyDescent="0.25">
      <c r="B41" s="38"/>
      <c r="C41" s="29" t="s">
        <v>112</v>
      </c>
      <c r="D41" s="38"/>
      <c r="M41" s="38"/>
      <c r="N41" s="38"/>
      <c r="O41" s="38"/>
    </row>
    <row r="42" spans="2:15" x14ac:dyDescent="0.25">
      <c r="B42" s="38"/>
      <c r="C42" s="29" t="s">
        <v>113</v>
      </c>
      <c r="D42" s="38"/>
      <c r="M42" s="38" t="s">
        <v>16</v>
      </c>
      <c r="N42" s="38" t="s">
        <v>140</v>
      </c>
      <c r="O42" s="38">
        <v>1</v>
      </c>
    </row>
    <row r="43" spans="2:15" x14ac:dyDescent="0.25">
      <c r="B43" s="38"/>
      <c r="C43" s="29" t="s">
        <v>114</v>
      </c>
      <c r="D43" s="38"/>
      <c r="M43" s="38"/>
      <c r="N43" s="38" t="s">
        <v>141</v>
      </c>
      <c r="O43" s="38">
        <v>3</v>
      </c>
    </row>
    <row r="44" spans="2:15" x14ac:dyDescent="0.25">
      <c r="B44" s="38"/>
      <c r="C44" s="29" t="s">
        <v>115</v>
      </c>
      <c r="D44" s="38"/>
      <c r="M44" s="38"/>
      <c r="N44" s="38" t="s">
        <v>142</v>
      </c>
      <c r="O44" s="38">
        <v>5</v>
      </c>
    </row>
    <row r="45" spans="2:15" x14ac:dyDescent="0.25">
      <c r="B45" s="38"/>
      <c r="C45" s="29" t="s">
        <v>116</v>
      </c>
      <c r="D45" s="38"/>
      <c r="M45" s="38"/>
      <c r="N45" s="38"/>
      <c r="O45" s="38"/>
    </row>
    <row r="46" spans="2:15" x14ac:dyDescent="0.25">
      <c r="B46" s="38"/>
      <c r="C46" s="29" t="s">
        <v>117</v>
      </c>
      <c r="D46" s="38"/>
      <c r="M46" s="38" t="s">
        <v>20</v>
      </c>
      <c r="N46" s="38" t="s">
        <v>228</v>
      </c>
      <c r="O46" s="38">
        <v>1</v>
      </c>
    </row>
    <row r="47" spans="2:15" x14ac:dyDescent="0.25">
      <c r="B47" s="38"/>
      <c r="C47" s="29" t="s">
        <v>118</v>
      </c>
      <c r="D47" s="38"/>
      <c r="M47" s="38"/>
      <c r="N47" s="38" t="s">
        <v>229</v>
      </c>
      <c r="O47" s="38">
        <v>4</v>
      </c>
    </row>
    <row r="48" spans="2:15" x14ac:dyDescent="0.25">
      <c r="B48" s="38"/>
      <c r="C48" s="29" t="s">
        <v>119</v>
      </c>
      <c r="D48" s="38"/>
      <c r="M48" s="38"/>
      <c r="N48" s="38" t="s">
        <v>230</v>
      </c>
      <c r="O48" s="38">
        <v>5</v>
      </c>
    </row>
    <row r="49" spans="2:13" x14ac:dyDescent="0.25">
      <c r="B49" s="38"/>
      <c r="C49" s="29" t="s">
        <v>120</v>
      </c>
      <c r="D49" s="38"/>
    </row>
    <row r="50" spans="2:13" x14ac:dyDescent="0.25">
      <c r="B50" s="38"/>
      <c r="C50" s="29" t="s">
        <v>121</v>
      </c>
      <c r="D50" s="38"/>
    </row>
    <row r="51" spans="2:13" x14ac:dyDescent="0.25">
      <c r="B51" s="38"/>
      <c r="C51" s="29" t="s">
        <v>122</v>
      </c>
      <c r="D51" s="38"/>
    </row>
    <row r="52" spans="2:13" x14ac:dyDescent="0.25">
      <c r="B52" s="38"/>
      <c r="C52" s="38" t="s">
        <v>123</v>
      </c>
      <c r="D52" s="38"/>
    </row>
    <row r="53" spans="2:13" x14ac:dyDescent="0.25">
      <c r="B53" s="38"/>
      <c r="C53" s="38" t="s">
        <v>156</v>
      </c>
      <c r="D53" s="38"/>
    </row>
    <row r="54" spans="2:13" x14ac:dyDescent="0.25">
      <c r="B54" s="38"/>
      <c r="C54" s="38" t="s">
        <v>124</v>
      </c>
      <c r="D54" s="38"/>
      <c r="L54" s="36"/>
    </row>
    <row r="55" spans="2:13" x14ac:dyDescent="0.25">
      <c r="B55" s="38"/>
      <c r="C55" s="38" t="s">
        <v>157</v>
      </c>
      <c r="D55" s="38"/>
      <c r="L55" s="36"/>
    </row>
    <row r="58" spans="2:13" x14ac:dyDescent="0.25">
      <c r="M58" s="36"/>
    </row>
  </sheetData>
  <sortState ref="N20:O22">
    <sortCondition ref="N18"/>
  </sortState>
  <mergeCells count="5">
    <mergeCell ref="E1:G1"/>
    <mergeCell ref="I1:K1"/>
    <mergeCell ref="B1:C1"/>
    <mergeCell ref="M1:O1"/>
    <mergeCell ref="B30:D30"/>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Readme</vt:lpstr>
      <vt:lpstr>A. Landscaping</vt:lpstr>
      <vt:lpstr>B. Service Delivery</vt:lpstr>
      <vt:lpstr>C. Service Landscaping</vt:lpstr>
      <vt:lpstr>C. Consumption</vt:lpstr>
      <vt:lpstr>D. Service Management</vt:lpstr>
      <vt:lpstr>Results</vt:lpstr>
      <vt:lpstr>Data tables</vt:lpstr>
      <vt:lpstr>A.5</vt:lpstr>
      <vt:lpstr>B.1</vt:lpstr>
      <vt:lpstr>B.2</vt:lpstr>
      <vt:lpstr>B.3</vt:lpstr>
      <vt:lpstr>B.4</vt:lpstr>
      <vt:lpstr>B.5</vt:lpstr>
      <vt:lpstr>B.6</vt:lpstr>
      <vt:lpstr>C.1</vt:lpstr>
      <vt:lpstr>C.1.2</vt:lpstr>
      <vt:lpstr>C.10</vt:lpstr>
      <vt:lpstr>C.11</vt:lpstr>
      <vt:lpstr>C.2</vt:lpstr>
      <vt:lpstr>C.4</vt:lpstr>
      <vt:lpstr>C.5</vt:lpstr>
      <vt:lpstr>C.6</vt:lpstr>
      <vt:lpstr>C.7</vt:lpstr>
      <vt:lpstr>C.8</vt:lpstr>
      <vt:lpstr>C.9</vt:lpstr>
      <vt:lpstr>D.10</vt:lpstr>
      <vt:lpstr>D.11</vt:lpstr>
      <vt:lpstr>E.1</vt:lpstr>
      <vt:lpstr>E.10</vt:lpstr>
      <vt:lpstr>E.2</vt:lpstr>
      <vt:lpstr>E.3</vt:lpstr>
      <vt:lpstr>E.4</vt:lpstr>
      <vt:lpstr>E.5</vt:lpstr>
      <vt:lpstr>E.6</vt:lpstr>
      <vt:lpstr>E.7</vt:lpstr>
      <vt:lpstr>E.8</vt:lpstr>
      <vt:lpstr>E.9</vt:lpstr>
      <vt:lpstr>ServicesConsumed</vt:lpstr>
      <vt:lpstr>ServicesProvisioned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2016-03-08T08:08:43Z</dcterms:created>
  <dcterms:modified xsi:type="dcterms:W3CDTF">2017-11-07T20:25:30Z</dcterms:modified>
</cp:coreProperties>
</file>