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Readme" sheetId="1" r:id="rId1"/>
    <sheet name="A. Landscaping" sheetId="2" r:id="rId2"/>
    <sheet name="B. Service Delivery" sheetId="3" r:id="rId3"/>
    <sheet name="C. Service Landscaping" sheetId="4" r:id="rId4"/>
    <sheet name="C. Consumption" sheetId="5" r:id="rId5"/>
    <sheet name="D. Service Management" sheetId="6" r:id="rId6"/>
    <sheet name="Results" sheetId="7" r:id="rId7"/>
    <sheet name="Data tables" sheetId="8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<sst xmlns="http://schemas.openxmlformats.org/spreadsheetml/2006/main" count="341" uniqueCount="246">
  <si>
    <t>Instructions for use of this workbook:</t>
  </si>
  <si>
    <t>First study the guideline, then read the questionnaire</t>
  </si>
  <si>
    <t>Use the questionnaire to familiarize yourself with the questions</t>
  </si>
  <si>
    <t>The questionnaire also holds additional explanations not available in this Excel sheet</t>
  </si>
  <si>
    <t>Start on tab "A. Landscaping"</t>
  </si>
  <si>
    <t>And then work through to tab "D. Service Management"</t>
  </si>
  <si>
    <t>Section A - Service Landscaping</t>
  </si>
  <si>
    <t>A.1</t>
  </si>
  <si>
    <t>Please provide your name and contact details (telephone, e-mail address).</t>
  </si>
  <si>
    <t>Name</t>
  </si>
  <si>
    <t>Nikos Voutsinas</t>
  </si>
  <si>
    <t>E-mail address</t>
  </si>
  <si>
    <t>nvoutsin@uoa.gr</t>
  </si>
  <si>
    <t>Cell phone (including country code)</t>
  </si>
  <si>
    <t>A.2</t>
  </si>
  <si>
    <t>A public service is a service rendered in the public interest. What is the public service you provide to end users (either citizens, businesses or other public administrations)?</t>
  </si>
  <si>
    <t>Notification of Enrollment changes in Higher education</t>
  </si>
  <si>
    <t>A.3</t>
  </si>
  <si>
    <t>Which public administration is primarily responsible for providing the public service?</t>
  </si>
  <si>
    <t>Greek Academic Network (GUnet)</t>
  </si>
  <si>
    <t>A.4</t>
  </si>
  <si>
    <t xml:space="preserve">What is the primary end user group to which the public service is delivered? </t>
  </si>
  <si>
    <t>other public administrations</t>
  </si>
  <si>
    <t>A.5</t>
  </si>
  <si>
    <t>What is the underlying administrative level of the public service (multiple answers are possible)?</t>
  </si>
  <si>
    <t>Main administrative level</t>
  </si>
  <si>
    <t>National</t>
  </si>
  <si>
    <t>Alternative administrative level</t>
  </si>
  <si>
    <t>Please continue with section B. Service Delivery</t>
  </si>
  <si>
    <t>Section B - Service Delivery</t>
  </si>
  <si>
    <t>\</t>
  </si>
  <si>
    <t>Traditional Channels</t>
  </si>
  <si>
    <t>B.1</t>
  </si>
  <si>
    <t>Through which delivery channels is the public service made available to the end user?  (multiple answers are possible)</t>
  </si>
  <si>
    <t>Available</t>
  </si>
  <si>
    <t>Counter / desk</t>
  </si>
  <si>
    <t>number of "Availables" in electronic channels</t>
  </si>
  <si>
    <t>Postal</t>
  </si>
  <si>
    <t>Telephone</t>
  </si>
  <si>
    <t>Digital Channels</t>
  </si>
  <si>
    <t>Dedicated app(lication)</t>
  </si>
  <si>
    <t>Website and/or Portal</t>
  </si>
  <si>
    <t xml:space="preserve">Portal </t>
  </si>
  <si>
    <t>score</t>
  </si>
  <si>
    <t>weight</t>
  </si>
  <si>
    <t>B.2</t>
  </si>
  <si>
    <t>Can the public service be accessed using multiple devices, platforms or browsers?</t>
  </si>
  <si>
    <t>Yes, the public service is offered for all common available devices, platforms and/or browsers</t>
  </si>
  <si>
    <t>B.3</t>
  </si>
  <si>
    <t>Does the public service use pre-filling of forms?</t>
  </si>
  <si>
    <t>Not applicable, the public service does not require the entry of user data</t>
  </si>
  <si>
    <t>B.4</t>
  </si>
  <si>
    <t>To what extent is multilingualism supported?</t>
  </si>
  <si>
    <t>Partly, only the user interface is multilingual (two or more official EU languages supported)</t>
  </si>
  <si>
    <t>B.5</t>
  </si>
  <si>
    <t>Does the public service promote the usage of its own or other (public) services through linking to/interlinking with other web sites?</t>
  </si>
  <si>
    <t>No</t>
  </si>
  <si>
    <t>B.6</t>
  </si>
  <si>
    <t>Is the public service that is being delivered part of a service catalogue?</t>
  </si>
  <si>
    <t>No, because there is no Service Catalogue available</t>
  </si>
  <si>
    <t>Endscore B</t>
  </si>
  <si>
    <t>Section C - Service Landscaping</t>
  </si>
  <si>
    <t>C.1</t>
  </si>
  <si>
    <t>Service consumption landscaping</t>
  </si>
  <si>
    <t>C.1-1 Please list the services which the public service has to consume in order to work</t>
  </si>
  <si>
    <t>C.2 How is the service consumed today?</t>
  </si>
  <si>
    <t>C.3 How do you currently realise the service?</t>
  </si>
  <si>
    <t>Institutional Student Records Retrieval</t>
  </si>
  <si>
    <t>Digitally</t>
  </si>
  <si>
    <t>Reuse of an existing service</t>
  </si>
  <si>
    <t>Institutional Student Records Updates</t>
  </si>
  <si>
    <t>&lt;Name of the consumed service&gt;</t>
  </si>
  <si>
    <t>Please continue with section C</t>
  </si>
  <si>
    <t>Section C - Service Consumption</t>
  </si>
  <si>
    <t>Weight</t>
  </si>
  <si>
    <t>C.4</t>
  </si>
  <si>
    <t>What is the processing mode of the consumed service?</t>
  </si>
  <si>
    <t>Fully real-time processing</t>
  </si>
  <si>
    <t>Batch processing only due to legal, technical or other constraints</t>
  </si>
  <si>
    <t>C.5</t>
  </si>
  <si>
    <t>What is the interaction mode with the consumed service?</t>
  </si>
  <si>
    <t>Pull only, due to legal, or other constraints</t>
  </si>
  <si>
    <t>C.6</t>
  </si>
  <si>
    <t>What type of protocol specification is being used for exchanging information?</t>
  </si>
  <si>
    <t>Proprietary protocol specification</t>
  </si>
  <si>
    <t>C.7</t>
  </si>
  <si>
    <t>Is the service consumed via an existing network infrastructure or a dedicated, private network?</t>
  </si>
  <si>
    <t>The service is consumed using the publicly available Internet</t>
  </si>
  <si>
    <t>C.8</t>
  </si>
  <si>
    <t>To what extent are semantic standards and specifications used for data modelling?</t>
  </si>
  <si>
    <t>Some semantic standards and specifications are used</t>
  </si>
  <si>
    <t>C.9</t>
  </si>
  <si>
    <t>How are exceptions resolved?</t>
  </si>
  <si>
    <t>Fully automated</t>
  </si>
  <si>
    <t>C.10</t>
  </si>
  <si>
    <t>Has the public service followed the certification procedure to consume the service?</t>
  </si>
  <si>
    <t>Yes</t>
  </si>
  <si>
    <t>C.11</t>
  </si>
  <si>
    <t>Has the public service been involved in establishing the specifications of the consumed functional service?</t>
  </si>
  <si>
    <t>&lt;- Endscores of consumed services</t>
  </si>
  <si>
    <t>Endscore C</t>
  </si>
  <si>
    <t>Section D - Service Management</t>
  </si>
  <si>
    <t>D.1</t>
  </si>
  <si>
    <t>Has the public service been evaluated in terms of its cost and benefits before deciding on whether/how it should be implemented (e.g. through conducting an ex ante Business Case)?</t>
  </si>
  <si>
    <t xml:space="preserve">No, cost and benefits of the public service are not identified </t>
  </si>
  <si>
    <t>D.2</t>
  </si>
  <si>
    <t>Does your public service provide services towards the external environment for reuse?</t>
  </si>
  <si>
    <t>The public service makes available all services towards the external environment</t>
  </si>
  <si>
    <t>D.3</t>
  </si>
  <si>
    <t>Has standardization been a procurement criterion when procuring the service's components?</t>
  </si>
  <si>
    <t>D.4</t>
  </si>
  <si>
    <t xml:space="preserve">Does the public service feature a central point of control for choreography of externally consumed and provided services? </t>
  </si>
  <si>
    <t>D.5</t>
  </si>
  <si>
    <t>To what extent is the choreography automated?</t>
  </si>
  <si>
    <t>Fully automated (no manual interference is required) choreography</t>
  </si>
  <si>
    <t>D.6</t>
  </si>
  <si>
    <t>Does the public service share status information on the cases handled with external services?</t>
  </si>
  <si>
    <t>Yes, systematically with all services</t>
  </si>
  <si>
    <t>D.7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</si>
  <si>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</si>
  <si>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No, even though processes are modelled</t>
  </si>
  <si>
    <t>D.8</t>
  </si>
  <si>
    <t>To what extent are Business Process Management (BPM) standards applied to the orchestration of the public service?</t>
  </si>
  <si>
    <t>Business processes are modelled and executed on a proprietary basis</t>
  </si>
  <si>
    <t>D.9</t>
  </si>
  <si>
    <t xml:space="preserve">Has the public service considered an architecture framework in its design (EU, national level, international (open) standard)? </t>
  </si>
  <si>
    <t>No, there are no relevant frameworks available to consider</t>
  </si>
  <si>
    <t>D.10</t>
  </si>
  <si>
    <t>Has the service’s architecture been designed in a way that it is flexible for future upgrades and/or interconnections with other services?</t>
  </si>
  <si>
    <t>The architecture allows for some flexibility</t>
  </si>
  <si>
    <t>D.11</t>
  </si>
  <si>
    <t>Has the public service established an (open) specification process in which administrations and businesses can participate?</t>
  </si>
  <si>
    <t>Yes, participation upon invitation</t>
  </si>
  <si>
    <t>End score B</t>
  </si>
  <si>
    <t>Overview</t>
  </si>
  <si>
    <t>#</t>
  </si>
  <si>
    <t>Area</t>
  </si>
  <si>
    <t>Score</t>
  </si>
  <si>
    <t>Actual</t>
  </si>
  <si>
    <t>Score per service</t>
  </si>
  <si>
    <t>B</t>
  </si>
  <si>
    <t>Service delivery</t>
  </si>
  <si>
    <t>C</t>
  </si>
  <si>
    <t>Service consumption</t>
  </si>
  <si>
    <t>D</t>
  </si>
  <si>
    <t>Service management</t>
  </si>
  <si>
    <t>Overall Maturity</t>
  </si>
  <si>
    <t>Landscaping</t>
  </si>
  <si>
    <t>Service Delivery</t>
  </si>
  <si>
    <t>Service Consumption</t>
  </si>
  <si>
    <t>Service Management</t>
  </si>
  <si>
    <t>Question</t>
  </si>
  <si>
    <t>Answer</t>
  </si>
  <si>
    <t>Level</t>
  </si>
  <si>
    <t>C.2</t>
  </si>
  <si>
    <t>n.a.</t>
  </si>
  <si>
    <t>No Score</t>
  </si>
  <si>
    <t>Batch processing only whilst real-time could be an option</t>
  </si>
  <si>
    <t>Manually</t>
  </si>
  <si>
    <t>Yes, cost and benefits of the public service were detailed based on a common business case approach (e.g. cost-benefit analysis, total cost of ownership calculation)</t>
  </si>
  <si>
    <t>Both processing modes are supported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</si>
  <si>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</si>
  <si>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t>YES/NO</t>
  </si>
  <si>
    <t>No, the public service is offered for a single device, platform and/or browser</t>
  </si>
  <si>
    <t>The public service makes no services available towards the external environment, while this would be possible</t>
  </si>
  <si>
    <t>Yes, the public service is offered for multiple but not all available devices, platform and/or browsers</t>
  </si>
  <si>
    <t>Pull only, whilst push could be added</t>
  </si>
  <si>
    <t>The public service makes no services available towards the external environment due to constraints</t>
  </si>
  <si>
    <t>The public service makes some services available towards the external environment</t>
  </si>
  <si>
    <t>Push only whilst pull could be added</t>
  </si>
  <si>
    <t>Local (e.g. city, municipality)</t>
  </si>
  <si>
    <t>Push only due to legal or other constraints</t>
  </si>
  <si>
    <t>Regional</t>
  </si>
  <si>
    <t>Yes, pre-filling is used but only for some data fields that are  electronically available</t>
  </si>
  <si>
    <t>Both mechanisms (push and pull) are being used</t>
  </si>
  <si>
    <t>Yes, pre-filling is used for all data fields that are electronically available</t>
  </si>
  <si>
    <t>Yes, however not enforced sufficiently</t>
  </si>
  <si>
    <t>European</t>
  </si>
  <si>
    <t>Yes, and enforced to ensure compliance</t>
  </si>
  <si>
    <t xml:space="preserve">International </t>
  </si>
  <si>
    <t>Common protocol specification</t>
  </si>
  <si>
    <t>Not at all</t>
  </si>
  <si>
    <t>No, this is decentralized or not considered relevant</t>
  </si>
  <si>
    <t>C.1-2</t>
  </si>
  <si>
    <t>Internal</t>
  </si>
  <si>
    <t>The service is consumed via a new dedicate private network whilst it could leverage on an existing network infrastructure or the Internet</t>
  </si>
  <si>
    <t>External</t>
  </si>
  <si>
    <t>Fully, the entire service (user interface, support documentation, technical specifications, etc.) as such is multilingual (two or more official EU languages supported)</t>
  </si>
  <si>
    <t>The service is consumed via a new dedicated private network due to security or other specific concerns</t>
  </si>
  <si>
    <t>The service is consumed via an existing private network (e.g. sTesta)</t>
  </si>
  <si>
    <t>C.3</t>
  </si>
  <si>
    <t>Self-produce the service, while relevant services are available for reuse</t>
  </si>
  <si>
    <t>Fully manual (all transactions are handled manually) choreography</t>
  </si>
  <si>
    <t>Self-produce the service, because there is no fit-for-purpose service to reuse</t>
  </si>
  <si>
    <t>Yes, the public service is referencing to other sites offering related public services</t>
  </si>
  <si>
    <t>Semi-automated (a part of the service choreography relies on manual interference)</t>
  </si>
  <si>
    <t>Yes, the public service is being referenced from other sites</t>
  </si>
  <si>
    <t>All data models were created for the service without using existing semantic standards and specifications</t>
  </si>
  <si>
    <t>Yes, the public service is being referenced from other sites and the public service is referencing to other sites offering related public services</t>
  </si>
  <si>
    <t>The whole development of the data model is based on existing semantic standards and specifications</t>
  </si>
  <si>
    <t>No status information shared</t>
  </si>
  <si>
    <t>No, even though there is a Service Catalogue in place</t>
  </si>
  <si>
    <t>Yes, with some services</t>
  </si>
  <si>
    <t>Fully manually</t>
  </si>
  <si>
    <t>Yes, the public service is included in the Service Catalogue</t>
  </si>
  <si>
    <t>Semi-automated</t>
  </si>
  <si>
    <t xml:space="preserve">No, processes are not modelled </t>
  </si>
  <si>
    <t>Section C  - Service Landscaping</t>
  </si>
  <si>
    <t>No, while a certification procedure is available</t>
  </si>
  <si>
    <t>Yes, in some cases</t>
  </si>
  <si>
    <t>No, there is no certification procedure available</t>
  </si>
  <si>
    <t>C.1-1</t>
  </si>
  <si>
    <t>Authentication Service</t>
  </si>
  <si>
    <t>Business processes are not modelled at all</t>
  </si>
  <si>
    <t>eSignature Service</t>
  </si>
  <si>
    <t>No, although this would have been possible</t>
  </si>
  <si>
    <t>ePayment Service</t>
  </si>
  <si>
    <t>No, this was not possible</t>
  </si>
  <si>
    <t>Business processes are modelled and executed using BPM standards</t>
  </si>
  <si>
    <t>Messaging Service</t>
  </si>
  <si>
    <t>Audio-visual Service</t>
  </si>
  <si>
    <t>No, although relevant frameworks are available</t>
  </si>
  <si>
    <t>Data Transformation Service</t>
  </si>
  <si>
    <t>Data Validation Service</t>
  </si>
  <si>
    <t>Yes, one or multiple architecture frameworks are used</t>
  </si>
  <si>
    <t>Machine Translation Service</t>
  </si>
  <si>
    <t>Yes, one or multiple architecture frameworks are used and the compliance is ensured by independent audits</t>
  </si>
  <si>
    <t>Data Exchange Service</t>
  </si>
  <si>
    <t>Business Analytics Service</t>
  </si>
  <si>
    <t>No, the architecture cannot be considered flexible</t>
  </si>
  <si>
    <t>Business Reporting Service</t>
  </si>
  <si>
    <t>Forms Management Service</t>
  </si>
  <si>
    <t>Yes, the architecture is highly flexible</t>
  </si>
  <si>
    <t>Records Management Service</t>
  </si>
  <si>
    <t>Document Management Service</t>
  </si>
  <si>
    <t>No, the specification process is closed</t>
  </si>
  <si>
    <t>Content Management Service</t>
  </si>
  <si>
    <t>Access Management Service</t>
  </si>
  <si>
    <t>Yes, open participation</t>
  </si>
  <si>
    <t>Logging Service</t>
  </si>
  <si>
    <t>Audit Service</t>
  </si>
  <si>
    <t>Metadata Management Service</t>
  </si>
  <si>
    <t>Networking Service</t>
  </si>
  <si>
    <t>Hosting Service</t>
  </si>
  <si>
    <t>Storage Service</t>
  </si>
  <si>
    <t>Base registry information source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</si>
</sst>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%"/>
    <numFmt numFmtId="167" formatCode="@"/>
    <numFmt numFmtId="168" formatCode="0%"/>
    <numFmt numFmtId="169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6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22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Border="0" applyProtection="0">
      <alignment/>
    </xf>
    <xf numFmtId="164" fontId="5" fillId="0" borderId="0">
      <alignment/>
      <protection/>
    </xf>
  </cellStyleXfs>
  <cellXfs count="74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3" fillId="2" borderId="0" xfId="0" applyFont="1" applyFill="1" applyAlignment="1">
      <alignment/>
    </xf>
    <xf numFmtId="164" fontId="0" fillId="3" borderId="0" xfId="0" applyFont="1" applyFill="1" applyAlignment="1">
      <alignment vertical="top"/>
    </xf>
    <xf numFmtId="164" fontId="0" fillId="3" borderId="1" xfId="0" applyFont="1" applyFill="1" applyBorder="1" applyAlignment="1">
      <alignment vertical="top"/>
    </xf>
    <xf numFmtId="164" fontId="0" fillId="5" borderId="2" xfId="0" applyFont="1" applyFill="1" applyBorder="1" applyAlignment="1">
      <alignment vertical="top"/>
    </xf>
    <xf numFmtId="164" fontId="0" fillId="3" borderId="3" xfId="0" applyFont="1" applyFill="1" applyBorder="1" applyAlignment="1">
      <alignment vertical="top"/>
    </xf>
    <xf numFmtId="164" fontId="4" fillId="5" borderId="4" xfId="20" applyFont="1" applyFill="1" applyBorder="1" applyAlignment="1" applyProtection="1">
      <alignment vertical="top"/>
      <protection locked="0"/>
    </xf>
    <xf numFmtId="165" fontId="0" fillId="5" borderId="5" xfId="0" applyNumberFormat="1" applyFont="1" applyFill="1" applyBorder="1" applyAlignment="1">
      <alignment vertical="top"/>
    </xf>
    <xf numFmtId="164" fontId="0" fillId="3" borderId="1" xfId="0" applyFont="1" applyFill="1" applyBorder="1" applyAlignment="1">
      <alignment vertical="top" wrapText="1"/>
    </xf>
    <xf numFmtId="164" fontId="0" fillId="0" borderId="0" xfId="0" applyFont="1" applyAlignment="1">
      <alignment/>
    </xf>
    <xf numFmtId="164" fontId="0" fillId="3" borderId="0" xfId="0" applyFont="1" applyFill="1" applyBorder="1" applyAlignment="1">
      <alignment vertical="top"/>
    </xf>
    <xf numFmtId="164" fontId="0" fillId="5" borderId="5" xfId="0" applyFont="1" applyFill="1" applyBorder="1" applyAlignment="1">
      <alignment vertical="top"/>
    </xf>
    <xf numFmtId="164" fontId="5" fillId="3" borderId="0" xfId="21" applyFont="1" applyFill="1">
      <alignment/>
      <protection/>
    </xf>
    <xf numFmtId="164" fontId="6" fillId="3" borderId="0" xfId="0" applyFont="1" applyFill="1" applyAlignment="1">
      <alignment/>
    </xf>
    <xf numFmtId="164" fontId="0" fillId="3" borderId="0" xfId="0" applyFont="1" applyFill="1" applyAlignment="1">
      <alignment vertical="top" wrapText="1"/>
    </xf>
    <xf numFmtId="164" fontId="0" fillId="5" borderId="0" xfId="0" applyFont="1" applyFill="1" applyAlignment="1">
      <alignment vertical="top"/>
    </xf>
    <xf numFmtId="164" fontId="0" fillId="5" borderId="0" xfId="0" applyFill="1" applyAlignment="1">
      <alignment/>
    </xf>
    <xf numFmtId="164" fontId="5" fillId="3" borderId="0" xfId="0" applyFont="1" applyFill="1" applyAlignment="1">
      <alignment/>
    </xf>
    <xf numFmtId="164" fontId="0" fillId="5" borderId="2" xfId="0" applyFont="1" applyFill="1" applyBorder="1" applyAlignment="1">
      <alignment wrapText="1"/>
    </xf>
    <xf numFmtId="164" fontId="0" fillId="3" borderId="0" xfId="0" applyFill="1" applyAlignment="1">
      <alignment vertical="center"/>
    </xf>
    <xf numFmtId="166" fontId="0" fillId="3" borderId="0" xfId="0" applyNumberFormat="1" applyFill="1" applyAlignment="1">
      <alignment vertical="center"/>
    </xf>
    <xf numFmtId="164" fontId="0" fillId="3" borderId="3" xfId="0" applyFont="1" applyFill="1" applyBorder="1" applyAlignment="1">
      <alignment vertical="top" wrapText="1"/>
    </xf>
    <xf numFmtId="164" fontId="0" fillId="5" borderId="4" xfId="0" applyFont="1" applyFill="1" applyBorder="1" applyAlignment="1">
      <alignment wrapText="1"/>
    </xf>
    <xf numFmtId="164" fontId="0" fillId="5" borderId="5" xfId="0" applyFont="1" applyFill="1" applyBorder="1" applyAlignment="1">
      <alignment wrapText="1"/>
    </xf>
    <xf numFmtId="164" fontId="3" fillId="6" borderId="6" xfId="0" applyFont="1" applyFill="1" applyBorder="1" applyAlignment="1">
      <alignment/>
    </xf>
    <xf numFmtId="164" fontId="3" fillId="7" borderId="0" xfId="0" applyFont="1" applyFill="1" applyAlignment="1">
      <alignment/>
    </xf>
    <xf numFmtId="164" fontId="0" fillId="3" borderId="0" xfId="0" applyFont="1" applyFill="1" applyAlignment="1">
      <alignment textRotation="45" wrapText="1"/>
    </xf>
    <xf numFmtId="164" fontId="0" fillId="3" borderId="0" xfId="0" applyFont="1" applyFill="1" applyAlignment="1">
      <alignment textRotation="45"/>
    </xf>
    <xf numFmtId="164" fontId="0" fillId="5" borderId="0" xfId="0" applyFont="1" applyFill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 wrapText="1"/>
    </xf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5" borderId="7" xfId="0" applyFont="1" applyFill="1" applyBorder="1" applyAlignment="1">
      <alignment wrapText="1"/>
    </xf>
    <xf numFmtId="164" fontId="0" fillId="3" borderId="0" xfId="0" applyFill="1" applyAlignment="1">
      <alignment horizontal="center" vertical="top"/>
    </xf>
    <xf numFmtId="166" fontId="0" fillId="3" borderId="0" xfId="0" applyNumberFormat="1" applyFill="1" applyAlignment="1">
      <alignment vertical="top"/>
    </xf>
    <xf numFmtId="164" fontId="5" fillId="3" borderId="0" xfId="21" applyFill="1" applyBorder="1">
      <alignment/>
      <protection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0" xfId="0" applyFill="1" applyAlignment="1">
      <alignment horizontal="center" vertical="center"/>
    </xf>
    <xf numFmtId="164" fontId="0" fillId="3" borderId="0" xfId="0" applyFill="1" applyBorder="1" applyAlignment="1">
      <alignment vertical="top" wrapText="1"/>
    </xf>
    <xf numFmtId="164" fontId="0" fillId="3" borderId="0" xfId="0" applyFill="1" applyBorder="1" applyAlignment="1">
      <alignment vertical="top"/>
    </xf>
    <xf numFmtId="164" fontId="0" fillId="3" borderId="1" xfId="0" applyFill="1" applyBorder="1" applyAlignment="1">
      <alignment/>
    </xf>
    <xf numFmtId="164" fontId="7" fillId="3" borderId="1" xfId="0" applyFont="1" applyFill="1" applyBorder="1" applyAlignment="1">
      <alignment vertical="top"/>
    </xf>
    <xf numFmtId="166" fontId="0" fillId="3" borderId="0" xfId="0" applyNumberFormat="1" applyFill="1" applyAlignment="1">
      <alignment horizontal="center" vertical="center"/>
    </xf>
    <xf numFmtId="164" fontId="7" fillId="3" borderId="3" xfId="0" applyFont="1" applyFill="1" applyBorder="1" applyAlignment="1">
      <alignment vertical="top"/>
    </xf>
    <xf numFmtId="164" fontId="0" fillId="3" borderId="8" xfId="0" applyFont="1" applyFill="1" applyBorder="1" applyAlignment="1">
      <alignment vertical="top" wrapText="1"/>
    </xf>
    <xf numFmtId="167" fontId="0" fillId="3" borderId="3" xfId="0" applyNumberFormat="1" applyFont="1" applyFill="1" applyBorder="1" applyAlignment="1">
      <alignment vertical="top" wrapText="1"/>
    </xf>
    <xf numFmtId="164" fontId="0" fillId="3" borderId="3" xfId="0" applyFont="1" applyFill="1" applyBorder="1" applyAlignment="1">
      <alignment wrapText="1"/>
    </xf>
    <xf numFmtId="164" fontId="3" fillId="8" borderId="6" xfId="0" applyFont="1" applyFill="1" applyBorder="1" applyAlignment="1">
      <alignment/>
    </xf>
    <xf numFmtId="164" fontId="8" fillId="2" borderId="0" xfId="0" applyFont="1" applyFill="1" applyAlignment="1">
      <alignment/>
    </xf>
    <xf numFmtId="164" fontId="9" fillId="3" borderId="0" xfId="0" applyFont="1" applyFill="1" applyAlignment="1">
      <alignment/>
    </xf>
    <xf numFmtId="164" fontId="9" fillId="3" borderId="0" xfId="0" applyFont="1" applyFill="1" applyAlignment="1">
      <alignment horizontal="right"/>
    </xf>
    <xf numFmtId="164" fontId="0" fillId="9" borderId="0" xfId="0" applyFont="1" applyFill="1" applyAlignment="1">
      <alignment/>
    </xf>
    <xf numFmtId="168" fontId="0" fillId="5" borderId="0" xfId="0" applyNumberFormat="1" applyFill="1" applyBorder="1" applyAlignment="1">
      <alignment/>
    </xf>
    <xf numFmtId="169" fontId="0" fillId="5" borderId="0" xfId="0" applyNumberFormat="1" applyFill="1" applyAlignment="1">
      <alignment/>
    </xf>
    <xf numFmtId="168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168" fontId="0" fillId="9" borderId="0" xfId="0" applyNumberFormat="1" applyFill="1" applyBorder="1" applyAlignment="1">
      <alignment/>
    </xf>
    <xf numFmtId="168" fontId="0" fillId="9" borderId="9" xfId="0" applyNumberFormat="1" applyFill="1" applyBorder="1" applyAlignment="1">
      <alignment/>
    </xf>
    <xf numFmtId="168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64" fontId="11" fillId="5" borderId="0" xfId="0" applyFont="1" applyFill="1" applyBorder="1" applyAlignment="1">
      <alignment horizontal="center"/>
    </xf>
    <xf numFmtId="164" fontId="7" fillId="5" borderId="9" xfId="0" applyFont="1" applyFill="1" applyBorder="1" applyAlignment="1">
      <alignment/>
    </xf>
    <xf numFmtId="164" fontId="7" fillId="5" borderId="0" xfId="0" applyFont="1" applyFill="1" applyAlignment="1">
      <alignment/>
    </xf>
    <xf numFmtId="164" fontId="7" fillId="5" borderId="0" xfId="0" applyFont="1" applyFill="1" applyAlignment="1">
      <alignment horizontal="center" vertical="center"/>
    </xf>
    <xf numFmtId="164" fontId="7" fillId="5" borderId="0" xfId="0" applyFont="1" applyFill="1" applyAlignment="1">
      <alignment vertical="top"/>
    </xf>
    <xf numFmtId="164" fontId="7" fillId="5" borderId="0" xfId="0" applyFont="1" applyFill="1" applyAlignment="1">
      <alignment/>
    </xf>
    <xf numFmtId="164" fontId="7" fillId="5" borderId="0" xfId="0" applyFont="1" applyFill="1" applyAlignment="1">
      <alignment wrapText="1"/>
    </xf>
    <xf numFmtId="164" fontId="1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Explanatory Text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78787"/>
      <rgbColor rgb="009999FF"/>
      <rgbColor rgb="00993366"/>
      <rgbColor rgb="00EEECE1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79646"/>
      <rgbColor rgb="00E46C0A"/>
      <rgbColor rgb="004F81BD"/>
      <rgbColor rgb="009BBB59"/>
      <rgbColor rgb="00003366"/>
      <rgbColor rgb="00339966"/>
      <rgbColor rgb="00003300"/>
      <rgbColor rgb="00333300"/>
      <rgbColor rgb="00984807"/>
      <rgbColor rgb="00993366"/>
      <rgbColor rgb="001F497D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>
                <a:alpha val="50000"/>
              </a:srgbClr>
            </a:solidFill>
            <a:ln w="25400">
              <a:solidFill>
                <a:srgbClr val="26262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Results!$C$5:$C$8</c:f>
              <c:strCache/>
            </c:strRef>
          </c:cat>
          <c:val>
            <c:numRef>
              <c:f>Results!$E$5:$E$8</c:f>
              <c:numCache/>
            </c:numRef>
          </c:val>
        </c:ser>
        <c:axId val="55495192"/>
        <c:axId val="29694681"/>
      </c:barChart>
      <c:dateAx>
        <c:axId val="55495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94681"/>
        <c:crosses val="autoZero"/>
        <c:auto val="0"/>
        <c:noMultiLvlLbl val="0"/>
      </c:dateAx>
      <c:valAx>
        <c:axId val="29694681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95192"/>
        <c:crossesAt val="1"/>
        <c:crossBetween val="between"/>
        <c:dispUnits/>
        <c:majorUnit val="1"/>
        <c:minorUnit val="0.2"/>
      </c:valAx>
      <c:spPr>
        <a:gradFill rotWithShape="1">
          <a:gsLst>
            <a:gs pos="0">
              <a:srgbClr val="FFC000"/>
            </a:gs>
            <a:gs pos="100000">
              <a:srgbClr val="FFFF0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180975</xdr:rowOff>
    </xdr:from>
    <xdr:to>
      <xdr:col>7</xdr:col>
      <xdr:colOff>400050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09600" y="1704975"/>
        <a:ext cx="5191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voutsin@uoa.gr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I9"/>
  <sheetViews>
    <sheetView workbookViewId="0" topLeftCell="A1">
      <selection activeCell="B12" sqref="B12"/>
    </sheetView>
  </sheetViews>
  <sheetFormatPr defaultColWidth="9.140625" defaultRowHeight="15"/>
  <cols>
    <col min="1" max="1" width="9.00390625" style="0" customWidth="1"/>
    <col min="2" max="2" width="76.8515625" style="0" customWidth="1"/>
    <col min="3" max="16384" width="9.00390625" style="0" customWidth="1"/>
  </cols>
  <sheetData>
    <row r="2" spans="2:9" ht="15.75">
      <c r="B2" s="1" t="s">
        <v>0</v>
      </c>
      <c r="C2" s="1"/>
      <c r="D2" s="1"/>
      <c r="E2" s="1"/>
      <c r="F2" s="1"/>
      <c r="G2" s="1"/>
      <c r="H2" s="1"/>
      <c r="I2" s="2"/>
    </row>
    <row r="4" spans="1:2" ht="15">
      <c r="A4" s="3">
        <v>1</v>
      </c>
      <c r="B4" s="3" t="s">
        <v>1</v>
      </c>
    </row>
    <row r="5" spans="1:2" ht="15">
      <c r="A5" s="3">
        <v>2</v>
      </c>
      <c r="B5" s="3" t="s">
        <v>2</v>
      </c>
    </row>
    <row r="6" spans="1:2" ht="15">
      <c r="A6" s="3">
        <v>3</v>
      </c>
      <c r="B6" s="3" t="s">
        <v>3</v>
      </c>
    </row>
    <row r="7" ht="15">
      <c r="B7" s="4"/>
    </row>
    <row r="8" spans="1:2" ht="15">
      <c r="A8" s="3">
        <v>4</v>
      </c>
      <c r="B8" s="3" t="s">
        <v>4</v>
      </c>
    </row>
    <row r="9" spans="1:2" ht="15">
      <c r="A9" s="3">
        <v>5</v>
      </c>
      <c r="B9" s="3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D19"/>
  <sheetViews>
    <sheetView tabSelected="1" workbookViewId="0" topLeftCell="A1">
      <selection activeCell="D7" sqref="D7"/>
    </sheetView>
  </sheetViews>
  <sheetFormatPr defaultColWidth="9.140625" defaultRowHeight="15"/>
  <cols>
    <col min="1" max="2" width="9.00390625" style="0" customWidth="1"/>
    <col min="3" max="3" width="88.00390625" style="0" customWidth="1"/>
    <col min="4" max="4" width="56.8515625" style="0" customWidth="1"/>
    <col min="5" max="16384" width="9.00390625" style="0" customWidth="1"/>
  </cols>
  <sheetData>
    <row r="2" spans="2:4" ht="15.75">
      <c r="B2" s="1" t="s">
        <v>6</v>
      </c>
      <c r="C2" s="5"/>
      <c r="D2" s="1"/>
    </row>
    <row r="4" spans="2:4" ht="15">
      <c r="B4" s="3" t="s">
        <v>7</v>
      </c>
      <c r="C4" s="6" t="s">
        <v>8</v>
      </c>
      <c r="D4" s="6"/>
    </row>
    <row r="5" spans="3:4" ht="15">
      <c r="C5" s="7" t="s">
        <v>9</v>
      </c>
      <c r="D5" s="8" t="s">
        <v>10</v>
      </c>
    </row>
    <row r="6" spans="3:4" ht="13.5">
      <c r="C6" s="9" t="s">
        <v>11</v>
      </c>
      <c r="D6" s="10" t="s">
        <v>12</v>
      </c>
    </row>
    <row r="7" spans="3:4" ht="13.5">
      <c r="C7" s="6" t="s">
        <v>13</v>
      </c>
      <c r="D7" s="11"/>
    </row>
    <row r="8" spans="3:4" ht="15">
      <c r="C8" s="6"/>
      <c r="D8" s="6"/>
    </row>
    <row r="9" spans="2:4" ht="27.75">
      <c r="B9" s="3" t="s">
        <v>14</v>
      </c>
      <c r="C9" s="12" t="s">
        <v>15</v>
      </c>
      <c r="D9" s="13" t="s">
        <v>16</v>
      </c>
    </row>
    <row r="10" spans="3:4" ht="15">
      <c r="C10" s="6"/>
      <c r="D10" s="6"/>
    </row>
    <row r="11" spans="2:4" ht="13.5">
      <c r="B11" s="3" t="s">
        <v>17</v>
      </c>
      <c r="C11" s="7" t="s">
        <v>18</v>
      </c>
      <c r="D11" s="13" t="s">
        <v>19</v>
      </c>
    </row>
    <row r="12" spans="3:4" ht="15">
      <c r="C12" s="6"/>
      <c r="D12" s="6"/>
    </row>
    <row r="13" spans="2:4" ht="15">
      <c r="B13" s="3" t="s">
        <v>20</v>
      </c>
      <c r="C13" s="7" t="s">
        <v>21</v>
      </c>
      <c r="D13" s="8" t="s">
        <v>22</v>
      </c>
    </row>
    <row r="14" spans="3:4" ht="15">
      <c r="C14" s="6"/>
      <c r="D14" s="6"/>
    </row>
    <row r="15" spans="2:4" ht="15">
      <c r="B15" s="3" t="s">
        <v>23</v>
      </c>
      <c r="C15" s="6" t="s">
        <v>24</v>
      </c>
      <c r="D15" s="6"/>
    </row>
    <row r="16" spans="3:4" ht="15">
      <c r="C16" s="7" t="s">
        <v>25</v>
      </c>
      <c r="D16" s="8" t="s">
        <v>26</v>
      </c>
    </row>
    <row r="17" spans="3:4" ht="15">
      <c r="C17" s="14" t="s">
        <v>27</v>
      </c>
      <c r="D17" s="15" t="s">
        <v>26</v>
      </c>
    </row>
    <row r="19" ht="15">
      <c r="B19" s="16" t="s">
        <v>28</v>
      </c>
    </row>
  </sheetData>
  <sheetProtection selectLockedCells="1" selectUnlockedCells="1"/>
  <dataValidations count="1">
    <dataValidation type="list" allowBlank="1" showInputMessage="1" showErrorMessage="1" sqref="D16:D17">
      <formula1>A.5</formula1>
      <formula2>0</formula2>
    </dataValidation>
  </dataValidations>
  <hyperlinks>
    <hyperlink ref="D6" r:id="rId1" display="nvoutsin@uoa.g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2:J19"/>
  <sheetViews>
    <sheetView workbookViewId="0" topLeftCell="B1">
      <selection activeCell="D16" sqref="D16"/>
    </sheetView>
  </sheetViews>
  <sheetFormatPr defaultColWidth="9.140625" defaultRowHeight="15"/>
  <cols>
    <col min="1" max="2" width="9.00390625" style="0" customWidth="1"/>
    <col min="3" max="3" width="69.7109375" style="0" customWidth="1"/>
    <col min="4" max="4" width="45.421875" style="0" customWidth="1"/>
    <col min="5" max="16384" width="9.00390625" style="0" customWidth="1"/>
  </cols>
  <sheetData>
    <row r="2" spans="2:4" ht="15.75">
      <c r="B2" s="1" t="s">
        <v>29</v>
      </c>
      <c r="C2" s="1" t="s">
        <v>30</v>
      </c>
      <c r="D2" s="1"/>
    </row>
    <row r="3" ht="15">
      <c r="E3" s="17" t="s">
        <v>31</v>
      </c>
    </row>
    <row r="4" spans="2:10" ht="30">
      <c r="B4" s="6" t="s">
        <v>32</v>
      </c>
      <c r="C4" s="18" t="s">
        <v>33</v>
      </c>
      <c r="D4" s="19" t="s">
        <v>34</v>
      </c>
      <c r="E4" s="3" t="s">
        <v>35</v>
      </c>
      <c r="H4" s="3">
        <f>COUNTIF(D4:D10,"Available")</f>
        <v>2</v>
      </c>
      <c r="J4" s="3" t="s">
        <v>36</v>
      </c>
    </row>
    <row r="5" spans="4:5" ht="15">
      <c r="D5" s="20"/>
      <c r="E5" s="3" t="s">
        <v>37</v>
      </c>
    </row>
    <row r="6" spans="4:5" ht="15">
      <c r="D6" s="20" t="s">
        <v>34</v>
      </c>
      <c r="E6" s="3" t="s">
        <v>38</v>
      </c>
    </row>
    <row r="7" ht="15">
      <c r="E7" s="17" t="s">
        <v>39</v>
      </c>
    </row>
    <row r="8" spans="4:5" ht="15">
      <c r="D8" s="20"/>
      <c r="E8" s="3" t="s">
        <v>40</v>
      </c>
    </row>
    <row r="9" spans="4:5" ht="15">
      <c r="D9" s="20"/>
      <c r="E9" s="3" t="s">
        <v>41</v>
      </c>
    </row>
    <row r="10" spans="4:5" ht="15">
      <c r="D10" s="20"/>
      <c r="E10" s="3" t="s">
        <v>42</v>
      </c>
    </row>
    <row r="11" spans="2:9" ht="15">
      <c r="B11" s="21">
        <f>IF(H4&gt;0,"Please answer the following questions","Please skip the questions below and proceed to section C. Service Landscaping")</f>
        <v>0</v>
      </c>
      <c r="H11" s="3" t="s">
        <v>43</v>
      </c>
      <c r="I11" s="3" t="s">
        <v>44</v>
      </c>
    </row>
    <row r="12" spans="2:9" ht="41.25">
      <c r="B12" s="7" t="s">
        <v>45</v>
      </c>
      <c r="C12" s="12" t="s">
        <v>46</v>
      </c>
      <c r="D12" s="22" t="s">
        <v>47</v>
      </c>
      <c r="H12" s="23">
        <f>IF(ISNA(VLOOKUP(D12,'Data tables'!$F$7:$G$9,2,0)),0,VLOOKUP(D12,'Data tables'!$F$7:$G$9,2,0))</f>
        <v>5</v>
      </c>
      <c r="I12" s="24">
        <v>0.4</v>
      </c>
    </row>
    <row r="13" spans="2:9" ht="27.75">
      <c r="B13" s="9" t="s">
        <v>48</v>
      </c>
      <c r="C13" s="25" t="s">
        <v>49</v>
      </c>
      <c r="D13" s="26" t="s">
        <v>50</v>
      </c>
      <c r="H13" s="23">
        <f>IF(ISNA(VLOOKUP(D13,'Data tables'!F11:G14,2,0)),0,VLOOKUP(D13,'Data tables'!$F$11:$G$14,2,0))</f>
        <v>5</v>
      </c>
      <c r="I13" s="24">
        <v>0.4</v>
      </c>
    </row>
    <row r="14" spans="2:9" ht="27.75">
      <c r="B14" s="9" t="s">
        <v>51</v>
      </c>
      <c r="C14" s="25" t="s">
        <v>52</v>
      </c>
      <c r="D14" s="26" t="s">
        <v>53</v>
      </c>
      <c r="H14" s="23">
        <f>IF(ISNA(VLOOKUP(D14,'Data tables'!F16:G18,2,0)),0,VLOOKUP(D14,'Data tables'!$F$16:$G$18,2,0))</f>
        <v>3</v>
      </c>
      <c r="I14" s="24">
        <v>0.1</v>
      </c>
    </row>
    <row r="15" spans="2:9" ht="27.75">
      <c r="B15" s="9" t="s">
        <v>54</v>
      </c>
      <c r="C15" s="25" t="s">
        <v>55</v>
      </c>
      <c r="D15" s="26" t="s">
        <v>56</v>
      </c>
      <c r="H15" s="23">
        <f>IF(ISNA(VLOOKUP(D15,'Data tables'!F20:G23,2,0)),0,VLOOKUP(D15,'Data tables'!$F$20:$G$23,2,0))</f>
        <v>1</v>
      </c>
      <c r="I15" s="24">
        <v>0.05</v>
      </c>
    </row>
    <row r="16" spans="2:9" ht="14.25">
      <c r="B16" s="6" t="s">
        <v>57</v>
      </c>
      <c r="C16" s="6" t="s">
        <v>58</v>
      </c>
      <c r="D16" s="27" t="s">
        <v>59</v>
      </c>
      <c r="H16" s="23">
        <f>IF(ISNA(VLOOKUP(D16,'Data tables'!F25:G27,2,0)),0,VLOOKUP(D16,'Data tables'!$F$25:$G$27,2,0))</f>
        <v>3</v>
      </c>
      <c r="I16" s="24">
        <v>0.05</v>
      </c>
    </row>
    <row r="19" spans="8:9" ht="15">
      <c r="H19" s="28">
        <f>IF(H4&gt;0,SUMPRODUCT(H12:H16,I12:I16),1)</f>
        <v>4.5</v>
      </c>
      <c r="I19" s="3" t="s">
        <v>60</v>
      </c>
    </row>
  </sheetData>
  <sheetProtection selectLockedCells="1" selectUnlockedCells="1"/>
  <dataValidations count="7">
    <dataValidation type="list" allowBlank="1" showInputMessage="1" showErrorMessage="1" sqref="D11">
      <formula1>"lst_c.1"</formula1>
      <formula2>0</formula2>
    </dataValidation>
    <dataValidation type="list" allowBlank="1" showInputMessage="1" showErrorMessage="1" sqref="D12">
      <formula1>B.2</formula1>
      <formula2>0</formula2>
    </dataValidation>
    <dataValidation type="list" allowBlank="1" showInputMessage="1" showErrorMessage="1" sqref="D13">
      <formula1>B.3</formula1>
      <formula2>0</formula2>
    </dataValidation>
    <dataValidation type="list" allowBlank="1" showInputMessage="1" showErrorMessage="1" sqref="D14">
      <formula1>B.4</formula1>
      <formula2>0</formula2>
    </dataValidation>
    <dataValidation type="list" allowBlank="1" showInputMessage="1" showErrorMessage="1" sqref="D16">
      <formula1>B.6</formula1>
      <formula2>0</formula2>
    </dataValidation>
    <dataValidation type="list" allowBlank="1" showInputMessage="1" showErrorMessage="1" sqref="D15">
      <formula1>B.5</formula1>
      <formula2>0</formula2>
    </dataValidation>
    <dataValidation type="list" allowBlank="1" showInputMessage="1" showErrorMessage="1" sqref="D4:D6 D8:D10">
      <formula1>B.1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2:F67"/>
  <sheetViews>
    <sheetView workbookViewId="0" topLeftCell="A1">
      <selection activeCell="C7" sqref="C7"/>
    </sheetView>
  </sheetViews>
  <sheetFormatPr defaultColWidth="9.140625" defaultRowHeight="15"/>
  <cols>
    <col min="1" max="1" width="9.00390625" style="0" customWidth="1"/>
    <col min="2" max="2" width="5.57421875" style="0" customWidth="1"/>
    <col min="3" max="3" width="45.57421875" style="0" customWidth="1"/>
    <col min="4" max="4" width="42.57421875" style="0" customWidth="1"/>
    <col min="5" max="5" width="69.28125" style="0" customWidth="1"/>
    <col min="6" max="6" width="19.00390625" style="0" customWidth="1"/>
    <col min="7" max="16384" width="9.00390625" style="0" customWidth="1"/>
  </cols>
  <sheetData>
    <row r="2" spans="2:5" ht="15.75">
      <c r="B2" s="1" t="s">
        <v>61</v>
      </c>
      <c r="C2" s="5"/>
      <c r="D2" s="5"/>
      <c r="E2" s="5"/>
    </row>
    <row r="4" spans="2:5" ht="15">
      <c r="B4" s="29" t="s">
        <v>62</v>
      </c>
      <c r="C4" s="29" t="s">
        <v>63</v>
      </c>
      <c r="D4" s="29"/>
      <c r="E4" s="29"/>
    </row>
    <row r="5" spans="3:5" ht="178.5" customHeight="1">
      <c r="C5" s="30" t="s">
        <v>64</v>
      </c>
      <c r="D5" s="31" t="s">
        <v>65</v>
      </c>
      <c r="E5" s="31" t="s">
        <v>66</v>
      </c>
    </row>
    <row r="6" spans="2:6" ht="14.25">
      <c r="B6" s="3">
        <v>1</v>
      </c>
      <c r="C6" s="32" t="s">
        <v>67</v>
      </c>
      <c r="D6" s="32" t="s">
        <v>68</v>
      </c>
      <c r="E6" s="32" t="s">
        <v>69</v>
      </c>
      <c r="F6" s="17"/>
    </row>
    <row r="7" spans="2:6" ht="14.25">
      <c r="B7" s="3">
        <v>2</v>
      </c>
      <c r="C7" s="32" t="s">
        <v>70</v>
      </c>
      <c r="D7" s="32" t="s">
        <v>68</v>
      </c>
      <c r="E7" s="32" t="s">
        <v>69</v>
      </c>
      <c r="F7" s="17"/>
    </row>
    <row r="8" spans="2:6" ht="13.5">
      <c r="B8" s="3">
        <v>3</v>
      </c>
      <c r="C8" s="32" t="s">
        <v>71</v>
      </c>
      <c r="D8" s="32"/>
      <c r="E8" s="32"/>
      <c r="F8" s="17"/>
    </row>
    <row r="9" spans="2:6" ht="13.5">
      <c r="B9" s="3">
        <v>4</v>
      </c>
      <c r="C9" s="32" t="s">
        <v>71</v>
      </c>
      <c r="D9" s="32"/>
      <c r="E9" s="32"/>
      <c r="F9" s="17"/>
    </row>
    <row r="10" spans="2:5" ht="13.5">
      <c r="B10" s="3">
        <v>5</v>
      </c>
      <c r="C10" s="32" t="s">
        <v>71</v>
      </c>
      <c r="D10" s="32"/>
      <c r="E10" s="32"/>
    </row>
    <row r="11" spans="2:5" ht="13.5">
      <c r="B11" s="3">
        <v>6</v>
      </c>
      <c r="C11" s="32" t="s">
        <v>71</v>
      </c>
      <c r="D11" s="32"/>
      <c r="E11" s="32"/>
    </row>
    <row r="12" spans="2:5" ht="13.5">
      <c r="B12" s="3">
        <v>7</v>
      </c>
      <c r="C12" s="32" t="s">
        <v>71</v>
      </c>
      <c r="D12" s="32"/>
      <c r="E12" s="32"/>
    </row>
    <row r="13" spans="2:5" ht="15">
      <c r="B13" s="3">
        <v>8</v>
      </c>
      <c r="C13" s="32" t="s">
        <v>71</v>
      </c>
      <c r="D13" s="32"/>
      <c r="E13" s="32"/>
    </row>
    <row r="15" spans="2:4" ht="15">
      <c r="B15" s="33"/>
      <c r="C15" s="33"/>
      <c r="D15" s="33"/>
    </row>
    <row r="16" spans="2:4" ht="15">
      <c r="B16" s="21">
        <f>IF(AND(COUNTIF(D6:D13,"Digitally")&gt;=1,COUNTIF(E6:E13,"Reuse of an existing service")&gt;=1),"Please continue to C. Consumption Services","Please Continue to D. Consumption Management")</f>
        <v>0</v>
      </c>
      <c r="C16" s="34"/>
      <c r="D16" s="31"/>
    </row>
    <row r="17" spans="3:5" ht="15">
      <c r="C17" s="34"/>
      <c r="D17" s="31"/>
      <c r="E17" s="31"/>
    </row>
    <row r="18" spans="3:5" ht="15">
      <c r="C18" s="34"/>
      <c r="D18" s="31"/>
      <c r="E18" s="31"/>
    </row>
    <row r="19" spans="3:5" ht="15">
      <c r="C19" s="34"/>
      <c r="D19" s="31"/>
      <c r="E19" s="31"/>
    </row>
    <row r="20" spans="3:5" ht="15">
      <c r="C20" s="34"/>
      <c r="D20" s="31"/>
      <c r="E20" s="31"/>
    </row>
    <row r="21" spans="3:5" ht="15">
      <c r="C21" s="34"/>
      <c r="D21" s="31"/>
      <c r="E21" s="31"/>
    </row>
    <row r="22" spans="3:5" ht="15">
      <c r="C22" s="34"/>
      <c r="D22" s="31"/>
      <c r="E22" s="31"/>
    </row>
    <row r="23" ht="15">
      <c r="B23" s="16"/>
    </row>
    <row r="67" ht="15">
      <c r="B67" s="16" t="s">
        <v>72</v>
      </c>
    </row>
  </sheetData>
  <sheetProtection selectLockedCells="1" selectUnlockedCells="1"/>
  <conditionalFormatting sqref="D6:D14">
    <cfRule type="expression" priority="1" dxfId="0" stopIfTrue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  <formula2>e</formula2>
    </dataValidation>
    <dataValidation type="list" allowBlank="1" showInputMessage="1" sqref="C6:C13">
      <formula1>ServicesConsumed</formula1>
      <formula2>i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1:U29"/>
  <sheetViews>
    <sheetView workbookViewId="0" topLeftCell="A7">
      <selection activeCell="D13" sqref="D13"/>
    </sheetView>
  </sheetViews>
  <sheetFormatPr defaultColWidth="9.140625" defaultRowHeight="15"/>
  <cols>
    <col min="1" max="2" width="9.00390625" style="3" customWidth="1"/>
    <col min="3" max="3" width="45.57421875" style="3" customWidth="1"/>
    <col min="4" max="4" width="22.7109375" style="3" customWidth="1"/>
    <col min="5" max="5" width="22.7109375" style="35" customWidth="1"/>
    <col min="6" max="11" width="22.7109375" style="3" customWidth="1"/>
    <col min="12" max="16384" width="9.00390625" style="3" customWidth="1"/>
  </cols>
  <sheetData>
    <row r="1" spans="2:21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15.75">
      <c r="B2" s="1" t="s">
        <v>73</v>
      </c>
      <c r="C2" s="1"/>
      <c r="D2" s="1"/>
      <c r="E2" s="36"/>
      <c r="F2" s="1"/>
      <c r="G2" s="1"/>
      <c r="H2" s="1"/>
      <c r="I2" s="1"/>
      <c r="J2" s="1"/>
      <c r="K2" s="1"/>
      <c r="M2"/>
      <c r="N2"/>
      <c r="O2"/>
      <c r="P2"/>
      <c r="Q2"/>
      <c r="R2"/>
      <c r="S2"/>
      <c r="T2"/>
      <c r="U2"/>
    </row>
    <row r="3" spans="2:21" ht="15">
      <c r="B3"/>
      <c r="C3"/>
      <c r="D3"/>
      <c r="E3"/>
      <c r="F3"/>
      <c r="G3"/>
      <c r="H3"/>
      <c r="I3"/>
      <c r="J3"/>
      <c r="K3"/>
      <c r="M3"/>
      <c r="N3"/>
      <c r="O3"/>
      <c r="P3"/>
      <c r="Q3"/>
      <c r="R3"/>
      <c r="S3"/>
      <c r="T3"/>
      <c r="U3"/>
    </row>
    <row r="4" spans="2:21" ht="15">
      <c r="B4" s="16"/>
      <c r="C4"/>
      <c r="D4"/>
      <c r="E4"/>
      <c r="F4"/>
      <c r="G4"/>
      <c r="H4"/>
      <c r="I4"/>
      <c r="J4"/>
      <c r="K4"/>
      <c r="M4"/>
      <c r="N4"/>
      <c r="O4"/>
      <c r="P4"/>
      <c r="Q4"/>
      <c r="R4"/>
      <c r="S4"/>
      <c r="T4"/>
      <c r="U4"/>
    </row>
    <row r="5" spans="2:21" ht="15">
      <c r="B5"/>
      <c r="C5"/>
      <c r="D5"/>
      <c r="E5"/>
      <c r="F5"/>
      <c r="G5"/>
      <c r="H5"/>
      <c r="I5"/>
      <c r="J5"/>
      <c r="K5"/>
      <c r="M5"/>
      <c r="N5"/>
      <c r="O5"/>
      <c r="P5"/>
      <c r="Q5"/>
      <c r="R5"/>
      <c r="S5"/>
      <c r="T5"/>
      <c r="U5"/>
    </row>
    <row r="6" spans="2:21" ht="128.25" customHeight="1">
      <c r="B6"/>
      <c r="C6" s="34"/>
      <c r="D6" s="30">
        <f>IF('C. Service Landscaping'!$C6&lt;&gt;"&lt;Name of the consumed service&gt;",IF(AND('C. Service Landscaping'!$D6="Digitally",'C. Service Landscaping'!$E6="Reuse of an existing service"),'C. Service Landscaping'!$C6,"N.A."),"N.A.")</f>
        <v>0</v>
      </c>
      <c r="E6" s="30">
        <f>IF('C. Service Landscaping'!$C7&lt;&gt;"&lt;Name of the consumed service&gt;",IF(AND('C. Service Landscaping'!$D7="Digitally",'C. Service Landscaping'!$E7="Reuse of an existing service"),'C. Service Landscaping'!$C7,"N.A."),"N.A.")</f>
        <v>0</v>
      </c>
      <c r="F6" s="30">
        <f>IF('C. Service Landscaping'!$C8&lt;&gt;"&lt;Name of the consumed service&gt;",IF(AND('C. Service Landscaping'!$D8="Digitally",'C. Service Landscaping'!$E8="Reuse of an existing service"),'C. Service Landscaping'!$C8,"N.A."),"N.A.")</f>
        <v>0</v>
      </c>
      <c r="G6" s="30">
        <f>IF('C. Service Landscaping'!$C9&lt;&gt;"&lt;Name of the consumed service&gt;",IF(AND('C. Service Landscaping'!$D9="Digitally",'C. Service Landscaping'!$E9="Reuse of an existing service"),'C. Service Landscaping'!$C9,"N.A."),"N.A.")</f>
        <v>0</v>
      </c>
      <c r="H6" s="30">
        <f>IF('C. Service Landscaping'!$C10&lt;&gt;"&lt;Name of the consumed service&gt;",IF(AND('C. Service Landscaping'!$D10="Digitally",'C. Service Landscaping'!$E10="Reuse of an existing service"),'C. Service Landscaping'!$C10,"N.A."),"N.A.")</f>
        <v>0</v>
      </c>
      <c r="I6" s="30">
        <f>IF('C. Service Landscaping'!$C11&lt;&gt;"&lt;Name of the consumed service&gt;",IF(AND('C. Service Landscaping'!$D11="Digitally",'C. Service Landscaping'!$E11="Reuse of an existing service"),'C. Service Landscaping'!$C11,"N.A."),"N.A.")</f>
        <v>0</v>
      </c>
      <c r="J6" s="30">
        <f>IF('C. Service Landscaping'!$C12&lt;&gt;"&lt;Name of the consumed service&gt;",IF(AND('C. Service Landscaping'!$D12="Digitally",'C. Service Landscaping'!$E12="Reuse of an existing service"),'C. Service Landscaping'!$C12,"N.A."),"N.A.")</f>
        <v>0</v>
      </c>
      <c r="K6" s="30">
        <f>IF('C. Service Landscaping'!$C13&lt;&gt;"&lt;Name of the consumed service&gt;",IF(AND('C. Service Landscaping'!$D13="Digitally",'C. Service Landscaping'!$E13="Reuse of an existing service"),'C. Service Landscaping'!$C13,"N.A."),"N.A.")</f>
        <v>0</v>
      </c>
      <c r="M6" s="31">
        <f>D6</f>
        <v>0</v>
      </c>
      <c r="N6" s="31">
        <f>E6</f>
        <v>0</v>
      </c>
      <c r="O6" s="31">
        <f>F6</f>
        <v>0</v>
      </c>
      <c r="P6" s="31">
        <f>G6</f>
        <v>0</v>
      </c>
      <c r="Q6" s="31">
        <f>H6</f>
        <v>0</v>
      </c>
      <c r="R6" s="31">
        <f>I6</f>
        <v>0</v>
      </c>
      <c r="S6" s="31">
        <f>J6</f>
        <v>0</v>
      </c>
      <c r="T6" s="31">
        <f>K6</f>
        <v>0</v>
      </c>
      <c r="U6" s="3" t="s">
        <v>74</v>
      </c>
    </row>
    <row r="7" spans="2:21" ht="41.25">
      <c r="B7" s="7" t="s">
        <v>75</v>
      </c>
      <c r="C7" s="12" t="s">
        <v>76</v>
      </c>
      <c r="D7" s="37" t="s">
        <v>77</v>
      </c>
      <c r="E7" s="37" t="s">
        <v>78</v>
      </c>
      <c r="F7" s="37"/>
      <c r="G7" s="37"/>
      <c r="H7" s="37"/>
      <c r="I7" s="37"/>
      <c r="J7" s="37"/>
      <c r="K7" s="37"/>
      <c r="M7" s="38">
        <f>IF(ISNA(VLOOKUP(D7,'Data tables'!$J$3:$K$6,2,0)),0,VLOOKUP(D7,'Data tables'!$J$3:$K$6,2,0))</f>
        <v>5</v>
      </c>
      <c r="N7" s="38">
        <f>IF(ISNA(VLOOKUP(E7,'Data tables'!$J$3:$K$6,2,0)),0,VLOOKUP(E7,'Data tables'!$J$3:$K$6,2,0))</f>
        <v>3</v>
      </c>
      <c r="O7" s="38">
        <f>IF(ISNA(VLOOKUP(F7,'Data tables'!$J$3:$K$6,2,0)),0,VLOOKUP(F7,'Data tables'!$J$3:$K$6,2,0))</f>
        <v>0</v>
      </c>
      <c r="P7" s="38">
        <f>IF(ISNA(VLOOKUP(G7,'Data tables'!$J$3:$K$6,2,0)),0,VLOOKUP(G7,'Data tables'!$J$3:$K$6,2,0))</f>
        <v>0</v>
      </c>
      <c r="Q7" s="38">
        <f>IF(ISNA(VLOOKUP(H7,'Data tables'!$J$3:$K$6,2,0)),0,VLOOKUP(H7,'Data tables'!$J$3:$K$6,2,0))</f>
        <v>0</v>
      </c>
      <c r="R7" s="38">
        <f>IF(ISNA(VLOOKUP(I7,'Data tables'!$J$3:$K$6,2,0)),0,VLOOKUP(I7,'Data tables'!$J$3:$K$6,2,0))</f>
        <v>0</v>
      </c>
      <c r="S7" s="38">
        <f>IF(ISNA(VLOOKUP(J7,'Data tables'!$J$3:$K$6,2,0)),0,VLOOKUP(J7,'Data tables'!$J$3:$K$6,2,0))</f>
        <v>0</v>
      </c>
      <c r="T7" s="38">
        <f>IF(ISNA(VLOOKUP(K7,'Data tables'!$J$3:$K$6,2,0)),0,VLOOKUP(K7,'Data tables'!$J$3:$K$6,2,0))</f>
        <v>0</v>
      </c>
      <c r="U7" s="39">
        <v>0.1</v>
      </c>
    </row>
    <row r="8" spans="2:21" ht="27.75">
      <c r="B8" s="9" t="s">
        <v>79</v>
      </c>
      <c r="C8" s="25" t="s">
        <v>80</v>
      </c>
      <c r="D8" s="26" t="s">
        <v>81</v>
      </c>
      <c r="E8" s="26" t="s">
        <v>81</v>
      </c>
      <c r="F8" s="26"/>
      <c r="G8" s="26"/>
      <c r="H8" s="26"/>
      <c r="I8" s="26"/>
      <c r="J8" s="26"/>
      <c r="K8" s="26"/>
      <c r="M8" s="38">
        <f>IF(ISNA(VLOOKUP(D8,'Data tables'!$J$8:$K$12,2,0)),0,VLOOKUP(D8,'Data tables'!$J$8:$K$12,2,0))</f>
        <v>3</v>
      </c>
      <c r="N8" s="38">
        <f>IF(ISNA(VLOOKUP(E8,'Data tables'!$J$8:$K$12,2,0)),0,VLOOKUP(E8,'Data tables'!$J$8:$K$12,2,0))</f>
        <v>3</v>
      </c>
      <c r="O8" s="38">
        <f>IF(ISNA(VLOOKUP(F8,'Data tables'!$J$8:$K$12,2,0)),0,VLOOKUP(F8,'Data tables'!$J$8:$K$12,2,0))</f>
        <v>0</v>
      </c>
      <c r="P8" s="38">
        <f>IF(ISNA(VLOOKUP(G8,'Data tables'!$J$8:$K$12,2,0)),0,VLOOKUP(G8,'Data tables'!$J$8:$K$12,2,0))</f>
        <v>0</v>
      </c>
      <c r="Q8" s="38">
        <f>IF(ISNA(VLOOKUP(H8,'Data tables'!$J$8:$K$12,2,0)),0,VLOOKUP(H8,'Data tables'!$J$8:$K$12,2,0))</f>
        <v>0</v>
      </c>
      <c r="R8" s="38">
        <f>IF(ISNA(VLOOKUP(I8,'Data tables'!$J$8:$K$12,2,0)),0,VLOOKUP(I8,'Data tables'!$J$8:$K$12,2,0))</f>
        <v>0</v>
      </c>
      <c r="S8" s="38">
        <f>IF(ISNA(VLOOKUP(J8,'Data tables'!$J$8:$K$12,2,0)),0,VLOOKUP(J8,'Data tables'!$J$8:$K$12,2,0))</f>
        <v>0</v>
      </c>
      <c r="T8" s="38">
        <f>IF(ISNA(VLOOKUP(K8,'Data tables'!$J$8:$K$12,2,0)),0,VLOOKUP(K8,'Data tables'!$J$8:$K$12,2,0))</f>
        <v>0</v>
      </c>
      <c r="U8" s="39">
        <v>0.1</v>
      </c>
    </row>
    <row r="9" spans="2:21" ht="27.75">
      <c r="B9" s="9" t="s">
        <v>82</v>
      </c>
      <c r="C9" s="25" t="s">
        <v>83</v>
      </c>
      <c r="D9" s="26" t="s">
        <v>84</v>
      </c>
      <c r="E9" s="26" t="s">
        <v>84</v>
      </c>
      <c r="F9" s="26"/>
      <c r="G9" s="26"/>
      <c r="H9" s="26"/>
      <c r="I9" s="26"/>
      <c r="J9" s="26"/>
      <c r="K9" s="26"/>
      <c r="M9" s="38">
        <f>IF(ISNA(VLOOKUP(D9,'Data tables'!$J$14:$K$15,2,0)),0,VLOOKUP(D9,'Data tables'!$J$14:$K$15,2,0))</f>
        <v>1</v>
      </c>
      <c r="N9" s="38">
        <f>IF(ISNA(VLOOKUP(E9,'Data tables'!$J$14:$K$15,2,0)),0,VLOOKUP(E9,'Data tables'!$J$14:$K$15,2,0))</f>
        <v>1</v>
      </c>
      <c r="O9" s="38">
        <f>IF(ISNA(VLOOKUP(F9,'Data tables'!$J$14:$K$15,2,0)),0,VLOOKUP(F9,'Data tables'!$J$14:$K$15,2,0))</f>
        <v>0</v>
      </c>
      <c r="P9" s="38">
        <f>IF(ISNA(VLOOKUP(G9,'Data tables'!$J$14:$K$15,2,0)),0,VLOOKUP(G9,'Data tables'!$J$14:$K$15,2,0))</f>
        <v>0</v>
      </c>
      <c r="Q9" s="38">
        <f>IF(ISNA(VLOOKUP(H9,'Data tables'!$J$14:$K$15,2,0)),0,VLOOKUP(H9,'Data tables'!$J$14:$K$15,2,0))</f>
        <v>0</v>
      </c>
      <c r="R9" s="38">
        <f>IF(ISNA(VLOOKUP(I9,'Data tables'!$J$14:$K$15,2,0)),0,VLOOKUP(I9,'Data tables'!$J$14:$K$15,2,0))</f>
        <v>0</v>
      </c>
      <c r="S9" s="38">
        <f>IF(ISNA(VLOOKUP(J9,'Data tables'!$J$14:$K$15,2,0)),0,VLOOKUP(J9,'Data tables'!$J$14:$K$15,2,0))</f>
        <v>0</v>
      </c>
      <c r="T9" s="38">
        <f>IF(ISNA(VLOOKUP(K9,'Data tables'!$J$14:$K$15,2,0)),0,VLOOKUP(K9,'Data tables'!$J$14:$K$15,2,0))</f>
        <v>0</v>
      </c>
      <c r="U9" s="39">
        <v>0.2</v>
      </c>
    </row>
    <row r="10" spans="2:21" ht="41.25">
      <c r="B10" s="9" t="s">
        <v>85</v>
      </c>
      <c r="C10" s="25" t="s">
        <v>86</v>
      </c>
      <c r="D10" s="26" t="s">
        <v>87</v>
      </c>
      <c r="E10" s="26" t="s">
        <v>87</v>
      </c>
      <c r="F10" s="26"/>
      <c r="G10" s="26"/>
      <c r="H10" s="26"/>
      <c r="I10" s="26"/>
      <c r="J10" s="26"/>
      <c r="K10" s="26"/>
      <c r="M10" s="38">
        <f>IF(ISNA(VLOOKUP(D10,'Data tables'!$J$17:$K$20,2,0)),0,VLOOKUP(D10,'Data tables'!$J$17:$K$20,2,0))</f>
        <v>5</v>
      </c>
      <c r="N10" s="38">
        <f>IF(ISNA(VLOOKUP(E10,'Data tables'!$J$17:$K$20,2,0)),0,VLOOKUP(E10,'Data tables'!$J$17:$K$20,2,0))</f>
        <v>5</v>
      </c>
      <c r="O10" s="38">
        <f>IF(ISNA(VLOOKUP(F10,'Data tables'!$J$17:$K$20,2,0)),0,VLOOKUP(F10,'Data tables'!$J$17:$K$20,2,0))</f>
        <v>0</v>
      </c>
      <c r="P10" s="38">
        <f>IF(ISNA(VLOOKUP(G10,'Data tables'!$J$17:$K$20,2,0)),0,VLOOKUP(G10,'Data tables'!$J$17:$K$20,2,0))</f>
        <v>0</v>
      </c>
      <c r="Q10" s="38">
        <f>IF(ISNA(VLOOKUP(H10,'Data tables'!$J$17:$K$20,2,0)),0,VLOOKUP(H10,'Data tables'!$J$17:$K$20,2,0))</f>
        <v>0</v>
      </c>
      <c r="R10" s="38">
        <f>IF(ISNA(VLOOKUP(I10,'Data tables'!$J$17:$K$20,2,0)),0,VLOOKUP(I10,'Data tables'!$J$17:$K$20,2,0))</f>
        <v>0</v>
      </c>
      <c r="S10" s="38">
        <f>IF(ISNA(VLOOKUP(J10,'Data tables'!$J$17:$K$20,2,0)),0,VLOOKUP(J10,'Data tables'!$J$17:$K$20,2,0))</f>
        <v>0</v>
      </c>
      <c r="T10" s="38">
        <f>IF(ISNA(VLOOKUP(K10,'Data tables'!$J$17:$K$20,2,0)),0,VLOOKUP(K10,'Data tables'!$J$17:$K$20,2,0))</f>
        <v>0</v>
      </c>
      <c r="U10" s="39">
        <v>0.1</v>
      </c>
    </row>
    <row r="11" spans="2:21" ht="41.25">
      <c r="B11" s="9" t="s">
        <v>88</v>
      </c>
      <c r="C11" s="25" t="s">
        <v>89</v>
      </c>
      <c r="D11" s="26" t="s">
        <v>90</v>
      </c>
      <c r="E11" s="26" t="s">
        <v>90</v>
      </c>
      <c r="F11" s="26"/>
      <c r="G11" s="26"/>
      <c r="H11" s="26"/>
      <c r="I11" s="26"/>
      <c r="J11" s="26"/>
      <c r="K11" s="26"/>
      <c r="M11" s="38">
        <f>IF(ISNA(VLOOKUP(D11,'Data tables'!$J$22:$K$25,2,0)),0,VLOOKUP(D11,'Data tables'!$J$22:$K$25,2,0))</f>
        <v>3</v>
      </c>
      <c r="N11" s="38">
        <f>IF(ISNA(VLOOKUP(E11,'Data tables'!$J$22:$K$25,2,0)),0,VLOOKUP(E11,'Data tables'!$J$22:$K$25,2,0))</f>
        <v>3</v>
      </c>
      <c r="O11" s="38">
        <f>IF(ISNA(VLOOKUP(F11,'Data tables'!$J$22:$K$25,2,0)),0,VLOOKUP(F11,'Data tables'!$J$22:$K$25,2,0))</f>
        <v>0</v>
      </c>
      <c r="P11" s="38">
        <f>IF(ISNA(VLOOKUP(G11,'Data tables'!$J$22:$K$25,2,0)),0,VLOOKUP(G11,'Data tables'!$J$22:$K$25,2,0))</f>
        <v>0</v>
      </c>
      <c r="Q11" s="38">
        <f>IF(ISNA(VLOOKUP(H11,'Data tables'!$J$22:$K$25,2,0)),0,VLOOKUP(H11,'Data tables'!$J$22:$K$25,2,0))</f>
        <v>0</v>
      </c>
      <c r="R11" s="38">
        <f>IF(ISNA(VLOOKUP(I11,'Data tables'!$J$22:$K$25,2,0)),0,VLOOKUP(I11,'Data tables'!$J$22:$K$25,2,0))</f>
        <v>0</v>
      </c>
      <c r="S11" s="38">
        <f>IF(ISNA(VLOOKUP(J11,'Data tables'!$J$22:$K$25,2,0)),0,VLOOKUP(J11,'Data tables'!$J$22:$K$25,2,0))</f>
        <v>0</v>
      </c>
      <c r="T11" s="38">
        <f>IF(ISNA(VLOOKUP(K11,'Data tables'!$J$22:$K$25,2,0)),0,VLOOKUP(K11,'Data tables'!$J$22:$K$25,2,0))</f>
        <v>0</v>
      </c>
      <c r="U11" s="39">
        <v>0.2</v>
      </c>
    </row>
    <row r="12" spans="2:21" ht="14.25">
      <c r="B12" s="9" t="s">
        <v>91</v>
      </c>
      <c r="C12" s="25" t="s">
        <v>92</v>
      </c>
      <c r="D12" s="26" t="s">
        <v>93</v>
      </c>
      <c r="E12" s="26" t="s">
        <v>93</v>
      </c>
      <c r="F12" s="26"/>
      <c r="G12" s="26"/>
      <c r="H12" s="26"/>
      <c r="I12" s="26"/>
      <c r="J12" s="26"/>
      <c r="K12" s="26"/>
      <c r="M12" s="38">
        <f>IF(ISNA(VLOOKUP(D12,'Data tables'!$J$26:$K$28,2,0)),0,VLOOKUP(D12,'Data tables'!$J$26:$K$28,2,0))</f>
        <v>5</v>
      </c>
      <c r="N12" s="38">
        <f>IF(ISNA(VLOOKUP(E12,'Data tables'!$J$26:$K$28,2,0)),0,VLOOKUP(E12,'Data tables'!$J$26:$K$28,2,0))</f>
        <v>5</v>
      </c>
      <c r="O12" s="38">
        <f>IF(ISNA(VLOOKUP(F12,'Data tables'!$J$26:$K$28,2,0)),0,VLOOKUP(F12,'Data tables'!$J$26:$K$28,2,0))</f>
        <v>0</v>
      </c>
      <c r="P12" s="38">
        <f>IF(ISNA(VLOOKUP(G12,'Data tables'!$J$26:$K$28,2,0)),0,VLOOKUP(G12,'Data tables'!$J$26:$K$28,2,0))</f>
        <v>0</v>
      </c>
      <c r="Q12" s="38">
        <f>IF(ISNA(VLOOKUP(H12,'Data tables'!$J$26:$K$28,2,0)),0,VLOOKUP(H12,'Data tables'!$J$26:$K$28,2,0))</f>
        <v>0</v>
      </c>
      <c r="R12" s="38">
        <f>IF(ISNA(VLOOKUP(I12,'Data tables'!$J$26:$K$28,2,0)),0,VLOOKUP(I12,'Data tables'!$J$26:$K$28,2,0))</f>
        <v>0</v>
      </c>
      <c r="S12" s="38">
        <f>IF(ISNA(VLOOKUP(J12,'Data tables'!$J$26:$K$28,2,0)),0,VLOOKUP(J12,'Data tables'!$J$26:$K$28,2,0))</f>
        <v>0</v>
      </c>
      <c r="T12" s="38">
        <f>IF(ISNA(VLOOKUP(K12,'Data tables'!$J$26:$K$28,2,0)),0,VLOOKUP(K12,'Data tables'!$J$26:$K$28,2,0))</f>
        <v>0</v>
      </c>
      <c r="U12" s="39">
        <v>0.1</v>
      </c>
    </row>
    <row r="13" spans="2:21" ht="27.75">
      <c r="B13" s="9" t="s">
        <v>94</v>
      </c>
      <c r="C13" s="25" t="s">
        <v>95</v>
      </c>
      <c r="D13" s="26" t="s">
        <v>96</v>
      </c>
      <c r="E13" s="26" t="s">
        <v>96</v>
      </c>
      <c r="F13" s="26"/>
      <c r="G13" s="26"/>
      <c r="H13" s="26"/>
      <c r="I13" s="26"/>
      <c r="J13" s="26"/>
      <c r="K13" s="26"/>
      <c r="M13" s="38">
        <f>IF(ISNA(VLOOKUP(D13,'Data tables'!$J$30:$K$32,2,0)),0,VLOOKUP(D13,'Data tables'!$J$30:$K$32,2,0))</f>
        <v>5</v>
      </c>
      <c r="N13" s="38">
        <f>IF(ISNA(VLOOKUP(E13,'Data tables'!$J$30:$K$32,2,0)),0,VLOOKUP(E13,'Data tables'!$J$30:$K$32,2,0))</f>
        <v>5</v>
      </c>
      <c r="O13" s="38">
        <f>IF(ISNA(VLOOKUP(F13,'Data tables'!$J$30:$K$32,2,0)),0,VLOOKUP(F13,'Data tables'!$J$30:$K$32,2,0))</f>
        <v>0</v>
      </c>
      <c r="P13" s="38">
        <f>IF(ISNA(VLOOKUP(G13,'Data tables'!$J$30:$K$32,2,0)),0,VLOOKUP(G13,'Data tables'!$J$30:$K$32,2,0))</f>
        <v>0</v>
      </c>
      <c r="Q13" s="38">
        <f>IF(ISNA(VLOOKUP(H13,'Data tables'!$J$30:$K$32,2,0)),0,VLOOKUP(H13,'Data tables'!$J$30:$K$32,2,0))</f>
        <v>0</v>
      </c>
      <c r="R13" s="38">
        <f>IF(ISNA(VLOOKUP(I13,'Data tables'!$J$30:$K$32,2,0)),0,VLOOKUP(I13,'Data tables'!$J$30:$K$32,2,0))</f>
        <v>0</v>
      </c>
      <c r="S13" s="38">
        <f>IF(ISNA(VLOOKUP(J13,'Data tables'!$J$30:$K$32,2,0)),0,VLOOKUP(J13,'Data tables'!$J$30:$K$32,2,0))</f>
        <v>0</v>
      </c>
      <c r="T13" s="38">
        <f>IF(ISNA(VLOOKUP(K13,'Data tables'!$J$30:$K$32,2,0)),0,VLOOKUP(K13,'Data tables'!$J$30:$K$32,2,0))</f>
        <v>0</v>
      </c>
      <c r="U13" s="39">
        <v>0.1</v>
      </c>
    </row>
    <row r="14" spans="2:21" ht="27.75">
      <c r="B14" s="6" t="s">
        <v>97</v>
      </c>
      <c r="C14" s="18" t="s">
        <v>98</v>
      </c>
      <c r="D14" s="27" t="s">
        <v>96</v>
      </c>
      <c r="E14" s="27" t="s">
        <v>96</v>
      </c>
      <c r="F14" s="27"/>
      <c r="G14" s="27"/>
      <c r="H14" s="27"/>
      <c r="I14" s="27"/>
      <c r="J14" s="27"/>
      <c r="K14" s="27"/>
      <c r="M14" s="38">
        <f>IF(ISNA(VLOOKUP(D14,'Data tables'!$J$34:$K$36,2,0)),0,VLOOKUP(D14,'Data tables'!$J$34:$K$36,2,0))</f>
        <v>5</v>
      </c>
      <c r="N14" s="38">
        <f>IF(ISNA(VLOOKUP(E14,'Data tables'!$J$34:$K$36,2,0)),0,VLOOKUP(E14,'Data tables'!$J$34:$K$36,2,0))</f>
        <v>5</v>
      </c>
      <c r="O14" s="38">
        <f>IF(ISNA(VLOOKUP(F14,'Data tables'!$J$34:$K$36,2,0)),0,VLOOKUP(F14,'Data tables'!$J$34:$K$36,2,0))</f>
        <v>0</v>
      </c>
      <c r="P14" s="38">
        <f>IF(ISNA(VLOOKUP(G14,'Data tables'!$J$34:$K$36,2,0)),0,VLOOKUP(G14,'Data tables'!$J$34:$K$36,2,0))</f>
        <v>0</v>
      </c>
      <c r="Q14" s="38">
        <f>IF(ISNA(VLOOKUP(H14,'Data tables'!$J$34:$K$36,2,0)),0,VLOOKUP(H14,'Data tables'!$J$34:$K$36,2,0))</f>
        <v>0</v>
      </c>
      <c r="R14" s="38">
        <f>IF(ISNA(VLOOKUP(I14,'Data tables'!$J$34:$K$36,2,0)),0,VLOOKUP(I14,'Data tables'!$J$34:$K$36,2,0))</f>
        <v>0</v>
      </c>
      <c r="S14" s="38">
        <f>IF(ISNA(VLOOKUP(J14,'Data tables'!$J$34:$K$36,2,0)),0,VLOOKUP(J14,'Data tables'!$J$34:$K$36,2,0))</f>
        <v>0</v>
      </c>
      <c r="T14" s="38">
        <f>IF(ISNA(VLOOKUP(K14,'Data tables'!$J$34:$K$36,2,0)),0,VLOOKUP(K14,'Data tables'!$J$34:$K$36,2,0))</f>
        <v>0</v>
      </c>
      <c r="U14" s="39">
        <v>0.1</v>
      </c>
    </row>
    <row r="15" spans="2:21" ht="15">
      <c r="B15"/>
      <c r="C15"/>
      <c r="D15"/>
      <c r="E15"/>
      <c r="F15"/>
      <c r="G15"/>
      <c r="H15"/>
      <c r="I15"/>
      <c r="J15"/>
      <c r="K15"/>
      <c r="M15"/>
      <c r="N15"/>
      <c r="O15"/>
      <c r="P15"/>
      <c r="Q15"/>
      <c r="R15"/>
      <c r="S15"/>
      <c r="T15"/>
      <c r="U15"/>
    </row>
    <row r="16" spans="2:21" ht="15">
      <c r="B16" s="40"/>
      <c r="C16" s="41"/>
      <c r="D16" s="41"/>
      <c r="E16" s="42"/>
      <c r="F16" s="41"/>
      <c r="G16" s="41"/>
      <c r="H16" s="41"/>
      <c r="I16" s="41"/>
      <c r="J16" s="41"/>
      <c r="K16" s="41"/>
      <c r="M16" s="43">
        <f>IF('C. Service Landscaping'!$D$6="Manually",1,IF('C. Service Landscaping'!$E$6="Self-produce the service, while relevant services are available for reuse",1,SUMPRODUCT('C. Consumption'!M7:M14,$U7:$U14)))</f>
        <v>3.6</v>
      </c>
      <c r="N16" s="43">
        <f>IF('C. Service Landscaping'!$D$7="Manually",1,IF('C. Service Landscaping'!$E$7="Self-produce the service, while relevant services are available for reuse",1,SUMPRODUCT('C. Consumption'!N7:N14,$U7:$U14)))</f>
        <v>3.4</v>
      </c>
      <c r="O16" s="43">
        <f>IF('C. Service Landscaping'!$D$8="Manually",1,IF('C. Service Landscaping'!$E$8="Self-produce the service, while relevant services are available for reuse",1,SUMPRODUCT('C. Consumption'!O7:O14,$U7:$U14)))</f>
        <v>0</v>
      </c>
      <c r="P16" s="43">
        <f>IF('C. Service Landscaping'!$D$9="Manually",1,IF('C. Service Landscaping'!$E$9="Self-produce the service, while relevant services are available for reuse",1,SUMPRODUCT('C. Consumption'!P7:P14,$U7:$U14)))</f>
        <v>0</v>
      </c>
      <c r="Q16" s="43">
        <f>IF('C. Service Landscaping'!$D$10="Manually",1,IF('C. Service Landscaping'!$E$10="Self-produce the service, while relevant services are available for reuse",1,SUMPRODUCT('C. Consumption'!Q7:Q14,$U7:$U14)))</f>
        <v>0</v>
      </c>
      <c r="R16" s="43">
        <f>IF('C. Service Landscaping'!$D$11="Manually",1,IF('C. Service Landscaping'!$E$11="Self-produce the service, while relevant services are available for reuse",1,SUMPRODUCT('C. Consumption'!R7:R14,$U7:$U14)))</f>
        <v>0</v>
      </c>
      <c r="S16" s="43">
        <f>IF('C. Service Landscaping'!$D$12="Manually",1,IF('C. Service Landscaping'!$E$12="Self-produce the service, while relevant services are available for reuse",1,SUMPRODUCT('C. Consumption'!S7:S14,$U7:$U14)))</f>
        <v>0</v>
      </c>
      <c r="T16" s="43">
        <f>IF('C. Service Landscaping'!$D$13="Manually",1,IF('C. Service Landscaping'!$E$13="Self-produce the service, while relevant services are available for reuse",1,SUMPRODUCT('C. Consumption'!T7:T14,$U7:$U14)))</f>
        <v>0</v>
      </c>
      <c r="U16" s="3" t="s">
        <v>99</v>
      </c>
    </row>
    <row r="17" spans="2:14" ht="15">
      <c r="B17" s="41"/>
      <c r="C17" s="41"/>
      <c r="D17" s="41"/>
      <c r="E17" s="42"/>
      <c r="F17" s="41"/>
      <c r="G17" s="41"/>
      <c r="H17" s="41"/>
      <c r="I17" s="41"/>
      <c r="J17" s="41"/>
      <c r="K17" s="41"/>
      <c r="M17"/>
      <c r="N17"/>
    </row>
    <row r="18" spans="2:14" ht="15">
      <c r="B18" s="14"/>
      <c r="C18" s="14"/>
      <c r="D18" s="41"/>
      <c r="E18" s="42"/>
      <c r="F18" s="41"/>
      <c r="G18" s="41"/>
      <c r="H18" s="41"/>
      <c r="I18" s="41"/>
      <c r="J18" s="41"/>
      <c r="K18" s="41"/>
      <c r="M18"/>
      <c r="N18"/>
    </row>
    <row r="19" spans="2:14" ht="15">
      <c r="B19" s="41"/>
      <c r="C19" s="41"/>
      <c r="D19" s="41"/>
      <c r="E19" s="42"/>
      <c r="F19" s="41"/>
      <c r="G19" s="41"/>
      <c r="H19" s="41"/>
      <c r="I19" s="41"/>
      <c r="J19" s="41"/>
      <c r="K19" s="41"/>
      <c r="M19"/>
      <c r="N19"/>
    </row>
    <row r="20" spans="2:14" ht="15">
      <c r="B20" s="40"/>
      <c r="C20" s="41"/>
      <c r="D20" s="41"/>
      <c r="E20" s="42"/>
      <c r="F20" s="41"/>
      <c r="G20" s="41"/>
      <c r="H20" s="41"/>
      <c r="I20" s="41"/>
      <c r="J20" s="41"/>
      <c r="K20" s="41"/>
      <c r="M20" s="3">
        <f>IF('C. Service Landscaping'!E6="Self-produce the service, because there is no fit-for-purpose service to reuse",0,M16)</f>
        <v>3.6</v>
      </c>
      <c r="N20" s="3">
        <f>'C. Service Landscaping'!C6</f>
        <v>0</v>
      </c>
    </row>
    <row r="21" spans="2:14" ht="15">
      <c r="B21" s="41"/>
      <c r="C21" s="41"/>
      <c r="D21"/>
      <c r="E21"/>
      <c r="F21" s="41"/>
      <c r="G21" s="41"/>
      <c r="H21" s="41"/>
      <c r="I21" s="41"/>
      <c r="J21" s="41"/>
      <c r="K21" s="41"/>
      <c r="M21" s="3">
        <f>IF('C. Service Landscaping'!E7="Self-produce the service, because there is no fit-for-purpose service to reuse",0,N16)</f>
        <v>3.4</v>
      </c>
      <c r="N21" s="3">
        <f>'C. Service Landscaping'!C7</f>
        <v>0</v>
      </c>
    </row>
    <row r="22" spans="2:14" ht="15">
      <c r="B22" s="40"/>
      <c r="C22" s="41"/>
      <c r="D22" s="41"/>
      <c r="E22" s="42"/>
      <c r="F22" s="41"/>
      <c r="G22" s="41"/>
      <c r="H22" s="41"/>
      <c r="I22" s="41"/>
      <c r="J22" s="41"/>
      <c r="K22" s="41"/>
      <c r="M22" s="3">
        <f>IF('C. Service Landscaping'!E8="Self-produce the service, because there is no fit-for-purpose service to reuse",0,O16)</f>
        <v>0</v>
      </c>
      <c r="N22" s="3">
        <f>'C. Service Landscaping'!C8</f>
        <v>0</v>
      </c>
    </row>
    <row r="23" spans="2:14" ht="15">
      <c r="B23" s="41"/>
      <c r="C23" s="41"/>
      <c r="D23" s="41"/>
      <c r="E23" s="42"/>
      <c r="F23" s="41"/>
      <c r="G23" s="41"/>
      <c r="H23" s="41"/>
      <c r="I23" s="41"/>
      <c r="J23" s="41"/>
      <c r="K23" s="41"/>
      <c r="M23" s="3">
        <f>IF('C. Service Landscaping'!E9="Self-produce the service, because there is no fit-for-purpose service to reuse",0,P16)</f>
        <v>0</v>
      </c>
      <c r="N23" s="3">
        <f>'C. Service Landscaping'!C9</f>
        <v>0</v>
      </c>
    </row>
    <row r="24" spans="2:14" ht="15">
      <c r="B24" s="14"/>
      <c r="C24" s="44"/>
      <c r="D24" s="45"/>
      <c r="E24" s="42"/>
      <c r="F24" s="41"/>
      <c r="G24" s="41"/>
      <c r="H24" s="41"/>
      <c r="I24" s="41"/>
      <c r="J24" s="41"/>
      <c r="K24" s="41"/>
      <c r="M24" s="3">
        <f>IF('C. Service Landscaping'!E10="Self-produce the service, because there is no fit-for-purpose service to reuse",0,Q16)</f>
        <v>0</v>
      </c>
      <c r="N24" s="3">
        <f>'C. Service Landscaping'!C10</f>
        <v>0</v>
      </c>
    </row>
    <row r="25" spans="2:14" ht="15">
      <c r="B25"/>
      <c r="M25" s="3">
        <f>IF('C. Service Landscaping'!E11="Self-produce the service, because there is no fit-for-purpose service to reuse",0,R16)</f>
        <v>0</v>
      </c>
      <c r="N25" s="3">
        <f>'C. Service Landscaping'!C11</f>
        <v>0</v>
      </c>
    </row>
    <row r="26" spans="2:14" ht="15">
      <c r="B26" s="16"/>
      <c r="M26" s="3">
        <f>IF('C. Service Landscaping'!E12="Self-produce the service, because there is no fit-for-purpose service to reuse",0,S16)</f>
        <v>0</v>
      </c>
      <c r="N26" s="3">
        <f>'C. Service Landscaping'!C12</f>
        <v>0</v>
      </c>
    </row>
    <row r="27" spans="13:14" ht="15">
      <c r="M27" s="3">
        <f>IF('C. Service Landscaping'!E13="Self-produce the service, because there is no fit-for-purpose service to reuse",0,T16)</f>
        <v>0</v>
      </c>
      <c r="N27" s="3">
        <f>'C. Service Landscaping'!C13</f>
        <v>0</v>
      </c>
    </row>
    <row r="28" spans="13:14" ht="15">
      <c r="M28"/>
      <c r="N28"/>
    </row>
    <row r="29" spans="13:14" ht="15">
      <c r="M29" s="28">
        <f>IF(_xlfn.IFERROR(SUM(M20:M27)/(COUNT(M20:M27)-COUNTIF(M20:M27,0)),0)=0,0,SUM(M20:M27)/(COUNT(M20:M27)-COUNTIF(M20:M27,0)))</f>
        <v>3.5</v>
      </c>
      <c r="N29" s="3" t="s">
        <v>100</v>
      </c>
    </row>
  </sheetData>
  <sheetProtection selectLockedCells="1" selectUnlockedCells="1"/>
  <dataValidations count="8">
    <dataValidation type="list" allowBlank="1" showInputMessage="1" showErrorMessage="1" sqref="D7:K7">
      <formula1>C.4</formula1>
      <formula2>0</formula2>
    </dataValidation>
    <dataValidation type="list" allowBlank="1" showInputMessage="1" showErrorMessage="1" sqref="D8:K8">
      <formula1>C.5</formula1>
      <formula2>0</formula2>
    </dataValidation>
    <dataValidation type="list" allowBlank="1" showInputMessage="1" showErrorMessage="1" sqref="D9:K9">
      <formula1>C.6</formula1>
      <formula2>0</formula2>
    </dataValidation>
    <dataValidation type="list" allowBlank="1" showInputMessage="1" showErrorMessage="1" sqref="D10:K10">
      <formula1>C.7</formula1>
      <formula2>0</formula2>
    </dataValidation>
    <dataValidation type="list" allowBlank="1" showInputMessage="1" showErrorMessage="1" sqref="D11:K11">
      <formula1>C.8</formula1>
      <formula2>0</formula2>
    </dataValidation>
    <dataValidation type="list" allowBlank="1" showInputMessage="1" showErrorMessage="1" sqref="D12:K12">
      <formula1>C.9</formula1>
      <formula2>0</formula2>
    </dataValidation>
    <dataValidation type="list" allowBlank="1" showInputMessage="1" showErrorMessage="1" sqref="D13:K13">
      <formula1>C.10</formula1>
      <formula2>0</formula2>
    </dataValidation>
    <dataValidation type="list" allowBlank="1" showInputMessage="1" showErrorMessage="1" sqref="D14:K14">
      <formula1>C.11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B1:I16"/>
  <sheetViews>
    <sheetView workbookViewId="0" topLeftCell="A1">
      <selection activeCell="D12" sqref="D12"/>
    </sheetView>
  </sheetViews>
  <sheetFormatPr defaultColWidth="9.140625" defaultRowHeight="15"/>
  <cols>
    <col min="1" max="2" width="9.00390625" style="3" customWidth="1"/>
    <col min="3" max="3" width="45.57421875" style="3" customWidth="1"/>
    <col min="4" max="4" width="44.57421875" style="3" customWidth="1"/>
    <col min="5" max="16384" width="9.00390625" style="3" customWidth="1"/>
  </cols>
  <sheetData>
    <row r="1" spans="2:9" ht="15">
      <c r="B1"/>
      <c r="C1"/>
      <c r="D1"/>
      <c r="H1"/>
      <c r="I1"/>
    </row>
    <row r="2" spans="2:9" ht="15.75">
      <c r="B2" s="1" t="s">
        <v>101</v>
      </c>
      <c r="C2" s="5"/>
      <c r="D2" s="1"/>
      <c r="H2"/>
      <c r="I2"/>
    </row>
    <row r="3" spans="2:9" ht="15">
      <c r="B3" s="46"/>
      <c r="C3" s="46"/>
      <c r="D3" s="46"/>
      <c r="H3"/>
      <c r="I3"/>
    </row>
    <row r="4" spans="2:9" ht="54.75">
      <c r="B4" s="47" t="s">
        <v>102</v>
      </c>
      <c r="C4" s="12" t="s">
        <v>103</v>
      </c>
      <c r="D4" s="37" t="s">
        <v>104</v>
      </c>
      <c r="H4" s="43">
        <f>IF(ISNA(VLOOKUP(D4,'Data tables'!N3:O5,2)),0,VLOOKUP(D4,'Data tables'!$N$3:$O$5,2))</f>
        <v>1</v>
      </c>
      <c r="I4" s="48">
        <v>0.1</v>
      </c>
    </row>
    <row r="5" spans="2:9" ht="27.75">
      <c r="B5" s="47" t="s">
        <v>105</v>
      </c>
      <c r="C5" s="25" t="s">
        <v>106</v>
      </c>
      <c r="D5" s="26" t="s">
        <v>107</v>
      </c>
      <c r="H5" s="43">
        <f>IF(ISNA(VLOOKUP(D5,'Data tables'!N7:O10,2,0)),0,VLOOKUP(D5,'Data tables'!$N$7:$O$10,2,0))</f>
        <v>5</v>
      </c>
      <c r="I5" s="48">
        <v>0.25</v>
      </c>
    </row>
    <row r="6" spans="2:9" ht="27.75">
      <c r="B6" s="49" t="s">
        <v>108</v>
      </c>
      <c r="C6" s="25" t="s">
        <v>109</v>
      </c>
      <c r="D6" s="26" t="s">
        <v>56</v>
      </c>
      <c r="H6" s="43">
        <f>IF(ISNA(VLOOKUP(D6,'Data tables'!N12:O14,2,0)),0,VLOOKUP(D6,'Data tables'!$N$12:$O$14,2,0))</f>
        <v>1</v>
      </c>
      <c r="I6" s="48">
        <v>0.05</v>
      </c>
    </row>
    <row r="7" spans="2:9" ht="45">
      <c r="B7" s="47" t="s">
        <v>110</v>
      </c>
      <c r="C7" s="50" t="s">
        <v>111</v>
      </c>
      <c r="D7" s="26" t="s">
        <v>96</v>
      </c>
      <c r="H7" s="43">
        <f>IF(ISNA(VLOOKUP(D7,'Data tables'!N16:O18,2,0)),0,VLOOKUP(D7,'Data tables'!$N$16:$O$18,2,0))</f>
        <v>5</v>
      </c>
      <c r="I7" s="48">
        <v>0.1</v>
      </c>
    </row>
    <row r="8" spans="2:9" ht="30">
      <c r="B8" s="49" t="s">
        <v>112</v>
      </c>
      <c r="C8" s="51" t="s">
        <v>113</v>
      </c>
      <c r="D8" s="26" t="s">
        <v>114</v>
      </c>
      <c r="H8" s="43">
        <f>IF(ISNA(VLOOKUP(D8,'Data tables'!N20:O22,2,0)),0,VLOOKUP(D8,'Data tables'!$N$20:$O$22,2,0))</f>
        <v>5</v>
      </c>
      <c r="I8" s="48">
        <v>0.1</v>
      </c>
    </row>
    <row r="9" spans="2:9" ht="27.75">
      <c r="B9" s="49" t="s">
        <v>115</v>
      </c>
      <c r="C9" s="51" t="s">
        <v>116</v>
      </c>
      <c r="D9" s="26" t="s">
        <v>117</v>
      </c>
      <c r="H9" s="43">
        <f>IF(ISNA(VLOOKUP(D9,'Data tables'!N24:O26,2,0)),0,VLOOKUP(D9,'Data tables'!$N$24:$O$26,2,0))</f>
        <v>5</v>
      </c>
      <c r="I9" s="48">
        <v>0.05</v>
      </c>
    </row>
    <row r="10" spans="2:9" ht="81.75">
      <c r="B10" s="49" t="s">
        <v>118</v>
      </c>
      <c r="C10" s="51" t="s">
        <v>119</v>
      </c>
      <c r="D10" s="26" t="s">
        <v>120</v>
      </c>
      <c r="H10" s="43">
        <f>IF(ISNA(VLOOKUP(D10,'Data tables'!N28:O31,2,0)),0,VLOOKUP(D10,'Data tables'!$N$28:$O$31,2,0))</f>
        <v>2</v>
      </c>
      <c r="I10" s="48">
        <v>0.05</v>
      </c>
    </row>
    <row r="11" spans="2:9" ht="41.25">
      <c r="B11" s="9" t="s">
        <v>121</v>
      </c>
      <c r="C11" s="51" t="s">
        <v>122</v>
      </c>
      <c r="D11" s="26" t="s">
        <v>123</v>
      </c>
      <c r="H11" s="43">
        <f>IF(ISNA(VLOOKUP(D11,'Data tables'!N33:O35,2,0)),0,VLOOKUP(D11,'Data tables'!$N$33:$O$35,2,0))</f>
        <v>3</v>
      </c>
      <c r="I11" s="48">
        <v>0.05</v>
      </c>
    </row>
    <row r="12" spans="2:9" ht="41.25">
      <c r="B12" s="9" t="s">
        <v>124</v>
      </c>
      <c r="C12" s="51" t="s">
        <v>125</v>
      </c>
      <c r="D12" s="26" t="s">
        <v>126</v>
      </c>
      <c r="H12" s="43">
        <f>IF(ISNA(VLOOKUP(D12,'Data tables'!N37:O40,2,0)),0,VLOOKUP(D12,'Data tables'!$N$37:$O$40,2,0))</f>
        <v>3</v>
      </c>
      <c r="I12" s="48">
        <v>0.05</v>
      </c>
    </row>
    <row r="13" spans="2:9" ht="41.25">
      <c r="B13" s="9" t="s">
        <v>127</v>
      </c>
      <c r="C13" s="51" t="s">
        <v>128</v>
      </c>
      <c r="D13" s="26" t="s">
        <v>129</v>
      </c>
      <c r="H13" s="43">
        <f>IF(ISNA(VLOOKUP(D13,'Data tables'!N42:O44,2,0)),0,VLOOKUP(D13,'Data tables'!$N$42:$O$44,2,0))</f>
        <v>3</v>
      </c>
      <c r="I13" s="48">
        <v>0.1</v>
      </c>
    </row>
    <row r="14" spans="2:9" ht="41.25">
      <c r="B14" s="9" t="s">
        <v>130</v>
      </c>
      <c r="C14" s="52" t="s">
        <v>131</v>
      </c>
      <c r="D14" s="26" t="s">
        <v>132</v>
      </c>
      <c r="H14" s="43">
        <f>IF(ISNA(VLOOKUP(D14,'Data tables'!N46:O48,2,0)),0,VLOOKUP(D14,'Data tables'!$N$46:$O$48,2,0))</f>
        <v>4</v>
      </c>
      <c r="I14" s="48">
        <v>0.1</v>
      </c>
    </row>
    <row r="15" spans="2:9" ht="15">
      <c r="B15" s="16"/>
      <c r="H15"/>
      <c r="I15"/>
    </row>
    <row r="16" spans="8:9" ht="15">
      <c r="H16" s="53">
        <f>SUMPRODUCT(H4:H14,I4:I14)</f>
        <v>3.75</v>
      </c>
      <c r="I16" s="3" t="s">
        <v>133</v>
      </c>
    </row>
  </sheetData>
  <sheetProtection selectLockedCells="1" selectUnlockedCells="1"/>
  <dataValidations count="11">
    <dataValidation type="list" allowBlank="1" showInputMessage="1" showErrorMessage="1" sqref="D6">
      <formula1>E.3</formula1>
      <formula2>0</formula2>
    </dataValidation>
    <dataValidation type="list" allowBlank="1" showInputMessage="1" showErrorMessage="1" sqref="D7">
      <formula1>E.4</formula1>
      <formula2>0</formula2>
    </dataValidation>
    <dataValidation type="list" allowBlank="1" showInputMessage="1" showErrorMessage="1" sqref="D8">
      <formula1>E.5</formula1>
      <formula2>0</formula2>
    </dataValidation>
    <dataValidation type="list" allowBlank="1" showInputMessage="1" showErrorMessage="1" sqref="D4">
      <formula1>E.1</formula1>
      <formula2>0</formula2>
    </dataValidation>
    <dataValidation type="list" allowBlank="1" showInputMessage="1" showErrorMessage="1" sqref="D5">
      <formula1>E.2</formula1>
      <formula2>0</formula2>
    </dataValidation>
    <dataValidation type="list" allowBlank="1" showInputMessage="1" showErrorMessage="1" sqref="D13">
      <formula1>E.10</formula1>
      <formula2>0</formula2>
    </dataValidation>
    <dataValidation type="list" allowBlank="1" showInputMessage="1" showErrorMessage="1" sqref="D10">
      <formula1>E.7</formula1>
      <formula2>0</formula2>
    </dataValidation>
    <dataValidation type="list" allowBlank="1" showInputMessage="1" showErrorMessage="1" sqref="D11">
      <formula1>E.8</formula1>
      <formula2>0</formula2>
    </dataValidation>
    <dataValidation type="list" allowBlank="1" showInputMessage="1" showErrorMessage="1" sqref="D12">
      <formula1>E.9</formula1>
      <formula2>0</formula2>
    </dataValidation>
    <dataValidation type="list" allowBlank="1" showInputMessage="1" showErrorMessage="1" sqref="D9">
      <formula1>E.6</formula1>
      <formula2>0</formula2>
    </dataValidation>
    <dataValidation type="list" allowBlank="1" showInputMessage="1" showErrorMessage="1" sqref="D14">
      <formula1>D.11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1:L12"/>
  <sheetViews>
    <sheetView workbookViewId="0" topLeftCell="A1">
      <selection activeCell="K16" sqref="K16"/>
    </sheetView>
  </sheetViews>
  <sheetFormatPr defaultColWidth="9.140625" defaultRowHeight="15"/>
  <cols>
    <col min="1" max="1" width="9.00390625" style="3" customWidth="1"/>
    <col min="2" max="2" width="4.8515625" style="3" customWidth="1"/>
    <col min="3" max="3" width="31.140625" style="3" customWidth="1"/>
    <col min="4" max="11" width="9.00390625" style="3" customWidth="1"/>
    <col min="12" max="12" width="31.8515625" style="3" customWidth="1"/>
    <col min="13" max="16384" width="9.00390625" style="3" customWidth="1"/>
  </cols>
  <sheetData>
    <row r="1" spans="2:12" ht="15">
      <c r="B1"/>
      <c r="C1"/>
      <c r="D1"/>
      <c r="E1"/>
      <c r="F1"/>
      <c r="G1"/>
      <c r="H1"/>
      <c r="K1"/>
      <c r="L1"/>
    </row>
    <row r="2" spans="2:12" ht="15">
      <c r="B2" s="54" t="s">
        <v>134</v>
      </c>
      <c r="C2" s="5"/>
      <c r="D2" s="5"/>
      <c r="E2" s="5"/>
      <c r="F2" s="2"/>
      <c r="G2" s="2"/>
      <c r="H2" s="2"/>
      <c r="K2"/>
      <c r="L2"/>
    </row>
    <row r="3" spans="2:12" ht="15">
      <c r="B3"/>
      <c r="C3"/>
      <c r="D3"/>
      <c r="E3"/>
      <c r="F3"/>
      <c r="G3"/>
      <c r="H3"/>
      <c r="K3"/>
      <c r="L3"/>
    </row>
    <row r="4" spans="2:12" ht="15">
      <c r="B4" s="55" t="s">
        <v>135</v>
      </c>
      <c r="C4" s="55" t="s">
        <v>136</v>
      </c>
      <c r="D4" s="56" t="s">
        <v>74</v>
      </c>
      <c r="E4" s="56" t="s">
        <v>137</v>
      </c>
      <c r="F4"/>
      <c r="G4" s="56" t="s">
        <v>138</v>
      </c>
      <c r="H4"/>
      <c r="K4" s="57" t="s">
        <v>139</v>
      </c>
      <c r="L4" s="57"/>
    </row>
    <row r="5" spans="2:12" ht="15">
      <c r="B5" s="32" t="s">
        <v>140</v>
      </c>
      <c r="C5" s="32" t="s">
        <v>141</v>
      </c>
      <c r="D5" s="58">
        <v>0.25</v>
      </c>
      <c r="E5" s="59">
        <f>IF(ISNA('B. Service Delivery'!H19),"",'B. Service Delivery'!H19)</f>
        <v>4.5</v>
      </c>
      <c r="F5" s="32"/>
      <c r="G5" s="58">
        <f aca="true" t="shared" si="0" ref="G5:G7">H5/$H$8</f>
        <v>0.25</v>
      </c>
      <c r="H5" s="32">
        <f aca="true" t="shared" si="1" ref="H5:H7">IF(ISNUMBER(E5),D5,0)</f>
        <v>0.25</v>
      </c>
      <c r="K5" s="3">
        <f>'C. Consumption'!M20</f>
        <v>3.6</v>
      </c>
      <c r="L5" s="3">
        <f>'C. Consumption'!N20</f>
        <v>0</v>
      </c>
    </row>
    <row r="6" spans="2:12" ht="15">
      <c r="B6" s="57" t="s">
        <v>142</v>
      </c>
      <c r="C6" s="57" t="s">
        <v>143</v>
      </c>
      <c r="D6" s="60">
        <v>0.4</v>
      </c>
      <c r="E6" s="61">
        <f>IF(ISNA('C. Consumption'!M29),"",'C. Consumption'!M29)</f>
        <v>3.5</v>
      </c>
      <c r="F6" s="57"/>
      <c r="G6" s="62">
        <f t="shared" si="0"/>
        <v>0.4</v>
      </c>
      <c r="H6" s="57">
        <f t="shared" si="1"/>
        <v>0.4</v>
      </c>
      <c r="K6" s="3">
        <f>'C. Consumption'!M21</f>
        <v>3.4</v>
      </c>
      <c r="L6" s="3">
        <f>'C. Consumption'!N21</f>
        <v>0</v>
      </c>
    </row>
    <row r="7" spans="2:12" ht="15">
      <c r="B7" s="57" t="s">
        <v>144</v>
      </c>
      <c r="C7" s="57" t="s">
        <v>145</v>
      </c>
      <c r="D7" s="63">
        <v>0.35</v>
      </c>
      <c r="E7" s="61">
        <f>IF(ISNA('D. Service Management'!H16),"",'D. Service Management'!H16)</f>
        <v>3.75</v>
      </c>
      <c r="F7" s="57"/>
      <c r="G7" s="62">
        <f t="shared" si="0"/>
        <v>0.35000000000000003</v>
      </c>
      <c r="H7" s="57">
        <f t="shared" si="1"/>
        <v>0.35000000000000003</v>
      </c>
      <c r="K7" s="3">
        <f>'C. Consumption'!M22</f>
        <v>0</v>
      </c>
      <c r="L7" s="3">
        <f>'C. Consumption'!N22</f>
        <v>0</v>
      </c>
    </row>
    <row r="8" spans="3:12" ht="15">
      <c r="C8" s="55" t="s">
        <v>146</v>
      </c>
      <c r="D8" s="64">
        <f>SUM(D5:D7)</f>
        <v>1</v>
      </c>
      <c r="E8" s="65">
        <f>SUMPRODUCT(G5:G7,E5:E7)</f>
        <v>3.8375</v>
      </c>
      <c r="G8" s="64"/>
      <c r="H8" s="3">
        <f>SUM(H5:H7)</f>
        <v>1</v>
      </c>
      <c r="K8" s="3">
        <f>'C. Consumption'!M23</f>
        <v>0</v>
      </c>
      <c r="L8" s="3">
        <f>'C. Consumption'!N23</f>
        <v>0</v>
      </c>
    </row>
    <row r="9" spans="11:12" ht="15">
      <c r="K9" s="3">
        <f>'C. Consumption'!M24</f>
        <v>0</v>
      </c>
      <c r="L9" s="3">
        <f>'C. Consumption'!N24</f>
        <v>0</v>
      </c>
    </row>
    <row r="10" spans="11:12" ht="15">
      <c r="K10" s="3">
        <f>'C. Consumption'!M25</f>
        <v>0</v>
      </c>
      <c r="L10" s="3">
        <f>'C. Consumption'!N25</f>
        <v>0</v>
      </c>
    </row>
    <row r="11" spans="11:12" ht="15">
      <c r="K11" s="3">
        <f>'C. Consumption'!M26</f>
        <v>0</v>
      </c>
      <c r="L11" s="3">
        <f>'C. Consumption'!N26</f>
        <v>0</v>
      </c>
    </row>
    <row r="12" spans="11:12" ht="15">
      <c r="K12" s="3">
        <f>'C. Consumption'!M27</f>
        <v>0</v>
      </c>
      <c r="L12" s="3">
        <f>'C. Consumption'!N27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O55"/>
  <sheetViews>
    <sheetView zoomScale="50" zoomScaleNormal="50" workbookViewId="0" topLeftCell="G1">
      <selection activeCell="J32" sqref="J32"/>
    </sheetView>
  </sheetViews>
  <sheetFormatPr defaultColWidth="9.140625" defaultRowHeight="15"/>
  <cols>
    <col min="1" max="2" width="9.00390625" style="13" customWidth="1"/>
    <col min="3" max="3" width="71.7109375" style="13" customWidth="1"/>
    <col min="4" max="5" width="9.00390625" style="13" customWidth="1"/>
    <col min="6" max="6" width="73.8515625" style="13" customWidth="1"/>
    <col min="7" max="9" width="9.00390625" style="13" customWidth="1"/>
    <col min="10" max="10" width="59.00390625" style="13" customWidth="1"/>
    <col min="11" max="13" width="9.00390625" style="13" customWidth="1"/>
    <col min="14" max="14" width="73.57421875" style="13" customWidth="1"/>
    <col min="15" max="16384" width="9.00390625" style="13" customWidth="1"/>
  </cols>
  <sheetData>
    <row r="1" spans="2:15" ht="15">
      <c r="B1" s="66" t="s">
        <v>147</v>
      </c>
      <c r="C1" s="66"/>
      <c r="D1"/>
      <c r="E1" s="66" t="s">
        <v>148</v>
      </c>
      <c r="F1" s="66"/>
      <c r="G1" s="66"/>
      <c r="I1" s="66" t="s">
        <v>149</v>
      </c>
      <c r="J1" s="66"/>
      <c r="K1" s="66"/>
      <c r="L1"/>
      <c r="M1" s="66" t="s">
        <v>150</v>
      </c>
      <c r="N1" s="66"/>
      <c r="O1" s="66"/>
    </row>
    <row r="2" spans="2:15" ht="15">
      <c r="B2" s="67" t="s">
        <v>151</v>
      </c>
      <c r="C2" s="67" t="s">
        <v>152</v>
      </c>
      <c r="D2"/>
      <c r="E2" s="67" t="s">
        <v>151</v>
      </c>
      <c r="F2" s="67" t="s">
        <v>152</v>
      </c>
      <c r="G2" s="67" t="s">
        <v>153</v>
      </c>
      <c r="I2" s="67" t="s">
        <v>151</v>
      </c>
      <c r="J2" s="67" t="s">
        <v>152</v>
      </c>
      <c r="K2" s="67" t="s">
        <v>153</v>
      </c>
      <c r="L2"/>
      <c r="M2" s="67" t="s">
        <v>151</v>
      </c>
      <c r="N2" s="67" t="s">
        <v>152</v>
      </c>
      <c r="O2" s="67" t="s">
        <v>153</v>
      </c>
    </row>
    <row r="3" spans="2:15" ht="15">
      <c r="B3" s="68" t="s">
        <v>154</v>
      </c>
      <c r="C3" s="68" t="s">
        <v>155</v>
      </c>
      <c r="D3"/>
      <c r="E3" s="68" t="s">
        <v>32</v>
      </c>
      <c r="F3" s="68" t="s">
        <v>56</v>
      </c>
      <c r="G3" s="68" t="s">
        <v>156</v>
      </c>
      <c r="I3" s="68" t="s">
        <v>75</v>
      </c>
      <c r="J3" s="68" t="s">
        <v>157</v>
      </c>
      <c r="K3" s="68">
        <v>2</v>
      </c>
      <c r="L3"/>
      <c r="M3" s="68" t="s">
        <v>102</v>
      </c>
      <c r="N3" s="68" t="s">
        <v>104</v>
      </c>
      <c r="O3" s="68">
        <v>1</v>
      </c>
    </row>
    <row r="4" spans="2:15" ht="15">
      <c r="B4" s="68"/>
      <c r="C4" s="68" t="s">
        <v>158</v>
      </c>
      <c r="D4"/>
      <c r="E4" s="68"/>
      <c r="F4" s="68" t="s">
        <v>34</v>
      </c>
      <c r="G4" s="68" t="s">
        <v>156</v>
      </c>
      <c r="I4" s="68"/>
      <c r="J4" s="68" t="s">
        <v>78</v>
      </c>
      <c r="K4" s="68">
        <v>3</v>
      </c>
      <c r="L4"/>
      <c r="M4" s="68"/>
      <c r="N4" s="68" t="s">
        <v>159</v>
      </c>
      <c r="O4" s="68">
        <v>3</v>
      </c>
    </row>
    <row r="5" spans="2:15" ht="15">
      <c r="B5" s="68"/>
      <c r="C5" s="68" t="s">
        <v>68</v>
      </c>
      <c r="D5"/>
      <c r="E5" s="68"/>
      <c r="F5" s="68" t="s">
        <v>155</v>
      </c>
      <c r="G5" s="68" t="s">
        <v>156</v>
      </c>
      <c r="I5" s="68"/>
      <c r="J5" s="68" t="s">
        <v>160</v>
      </c>
      <c r="K5" s="68">
        <v>4</v>
      </c>
      <c r="L5"/>
      <c r="M5" s="68"/>
      <c r="N5" s="68" t="s">
        <v>161</v>
      </c>
      <c r="O5" s="68">
        <v>5</v>
      </c>
    </row>
    <row r="6" spans="2:15" ht="15">
      <c r="B6" s="68"/>
      <c r="C6" s="68"/>
      <c r="D6"/>
      <c r="E6" s="68"/>
      <c r="F6" s="68"/>
      <c r="G6" s="68"/>
      <c r="I6" s="68"/>
      <c r="J6" s="68" t="s">
        <v>77</v>
      </c>
      <c r="K6" s="68">
        <v>5</v>
      </c>
      <c r="L6"/>
      <c r="M6" s="68"/>
      <c r="N6" s="68"/>
      <c r="O6" s="68"/>
    </row>
    <row r="7" spans="2:15" ht="15">
      <c r="B7" s="68" t="s">
        <v>162</v>
      </c>
      <c r="C7" s="68" t="s">
        <v>56</v>
      </c>
      <c r="D7"/>
      <c r="E7" s="68" t="s">
        <v>45</v>
      </c>
      <c r="F7" s="68" t="s">
        <v>163</v>
      </c>
      <c r="G7" s="69">
        <v>1</v>
      </c>
      <c r="I7" s="68"/>
      <c r="J7" s="68"/>
      <c r="K7" s="68"/>
      <c r="L7"/>
      <c r="M7" s="68" t="s">
        <v>105</v>
      </c>
      <c r="N7" s="68" t="s">
        <v>164</v>
      </c>
      <c r="O7" s="68">
        <v>1</v>
      </c>
    </row>
    <row r="8" spans="2:15" ht="15">
      <c r="B8" s="68"/>
      <c r="C8" s="68" t="s">
        <v>96</v>
      </c>
      <c r="D8"/>
      <c r="E8" s="68"/>
      <c r="F8" s="68" t="s">
        <v>165</v>
      </c>
      <c r="G8" s="69">
        <v>3</v>
      </c>
      <c r="I8" s="68" t="s">
        <v>79</v>
      </c>
      <c r="J8" s="68" t="s">
        <v>166</v>
      </c>
      <c r="K8" s="68">
        <v>2</v>
      </c>
      <c r="L8"/>
      <c r="M8" s="68"/>
      <c r="N8" s="68" t="s">
        <v>167</v>
      </c>
      <c r="O8" s="68">
        <v>3</v>
      </c>
    </row>
    <row r="9" spans="2:15" ht="15">
      <c r="B9" s="68"/>
      <c r="C9" s="68"/>
      <c r="D9"/>
      <c r="E9" s="68"/>
      <c r="F9" s="68" t="s">
        <v>47</v>
      </c>
      <c r="G9" s="69">
        <v>5</v>
      </c>
      <c r="I9" s="68"/>
      <c r="J9" s="68" t="s">
        <v>81</v>
      </c>
      <c r="K9" s="68">
        <v>3</v>
      </c>
      <c r="L9"/>
      <c r="M9" s="68"/>
      <c r="N9" s="68" t="s">
        <v>168</v>
      </c>
      <c r="O9" s="68">
        <v>4</v>
      </c>
    </row>
    <row r="10" spans="2:15" ht="15">
      <c r="B10" s="68"/>
      <c r="C10" s="68"/>
      <c r="D10"/>
      <c r="E10" s="68"/>
      <c r="F10" s="68"/>
      <c r="G10" s="69"/>
      <c r="I10" s="68"/>
      <c r="J10" s="68" t="s">
        <v>169</v>
      </c>
      <c r="K10" s="68">
        <v>4</v>
      </c>
      <c r="L10"/>
      <c r="M10" s="68"/>
      <c r="N10" s="68" t="s">
        <v>107</v>
      </c>
      <c r="O10" s="68">
        <v>5</v>
      </c>
    </row>
    <row r="11" spans="2:15" ht="15">
      <c r="B11" s="68" t="s">
        <v>23</v>
      </c>
      <c r="C11" s="68" t="s">
        <v>170</v>
      </c>
      <c r="D11"/>
      <c r="E11" s="68" t="s">
        <v>48</v>
      </c>
      <c r="F11" s="68" t="s">
        <v>56</v>
      </c>
      <c r="G11" s="69">
        <v>1</v>
      </c>
      <c r="I11" s="68"/>
      <c r="J11" s="68" t="s">
        <v>171</v>
      </c>
      <c r="K11" s="68">
        <v>5</v>
      </c>
      <c r="L11"/>
      <c r="M11" s="68"/>
      <c r="N11" s="68"/>
      <c r="O11" s="68"/>
    </row>
    <row r="12" spans="2:15" ht="15">
      <c r="B12" s="68"/>
      <c r="C12" s="68" t="s">
        <v>172</v>
      </c>
      <c r="D12"/>
      <c r="E12" s="68"/>
      <c r="F12" s="68" t="s">
        <v>173</v>
      </c>
      <c r="G12" s="69">
        <v>3</v>
      </c>
      <c r="I12" s="68"/>
      <c r="J12" s="68" t="s">
        <v>174</v>
      </c>
      <c r="K12" s="68">
        <v>5</v>
      </c>
      <c r="L12"/>
      <c r="M12" s="68" t="s">
        <v>108</v>
      </c>
      <c r="N12" s="68" t="s">
        <v>56</v>
      </c>
      <c r="O12" s="68">
        <v>1</v>
      </c>
    </row>
    <row r="13" spans="2:15" ht="15">
      <c r="B13" s="68"/>
      <c r="C13" s="68" t="s">
        <v>26</v>
      </c>
      <c r="D13"/>
      <c r="E13" s="68"/>
      <c r="F13" s="68" t="s">
        <v>175</v>
      </c>
      <c r="G13" s="69">
        <v>5</v>
      </c>
      <c r="I13" s="68"/>
      <c r="J13" s="68"/>
      <c r="K13" s="68"/>
      <c r="L13"/>
      <c r="M13" s="68"/>
      <c r="N13" s="68" t="s">
        <v>176</v>
      </c>
      <c r="O13" s="68">
        <v>3</v>
      </c>
    </row>
    <row r="14" spans="2:15" ht="15">
      <c r="B14" s="68"/>
      <c r="C14" s="68" t="s">
        <v>177</v>
      </c>
      <c r="D14"/>
      <c r="E14" s="68"/>
      <c r="F14" s="68" t="s">
        <v>50</v>
      </c>
      <c r="G14" s="69">
        <v>5</v>
      </c>
      <c r="I14" s="68" t="s">
        <v>82</v>
      </c>
      <c r="J14" s="68" t="s">
        <v>84</v>
      </c>
      <c r="K14" s="68">
        <v>1</v>
      </c>
      <c r="L14"/>
      <c r="M14" s="68"/>
      <c r="N14" s="68" t="s">
        <v>178</v>
      </c>
      <c r="O14" s="68">
        <v>5</v>
      </c>
    </row>
    <row r="15" spans="2:15" ht="15">
      <c r="B15" s="68"/>
      <c r="C15" s="68" t="s">
        <v>179</v>
      </c>
      <c r="D15"/>
      <c r="E15" s="68"/>
      <c r="F15" s="68"/>
      <c r="G15" s="69"/>
      <c r="I15" s="68"/>
      <c r="J15" s="68" t="s">
        <v>180</v>
      </c>
      <c r="K15" s="68">
        <v>5</v>
      </c>
      <c r="L15"/>
      <c r="M15" s="68"/>
      <c r="N15" s="68"/>
      <c r="O15" s="68"/>
    </row>
    <row r="16" spans="2:15" ht="15">
      <c r="B16" s="68"/>
      <c r="C16" s="68"/>
      <c r="D16"/>
      <c r="E16" s="68" t="s">
        <v>51</v>
      </c>
      <c r="F16" s="68" t="s">
        <v>181</v>
      </c>
      <c r="G16" s="69">
        <v>1</v>
      </c>
      <c r="I16" s="68"/>
      <c r="J16" s="68"/>
      <c r="K16" s="68"/>
      <c r="L16"/>
      <c r="M16" s="68" t="s">
        <v>110</v>
      </c>
      <c r="N16" s="68" t="s">
        <v>182</v>
      </c>
      <c r="O16" s="68">
        <v>1</v>
      </c>
    </row>
    <row r="17" spans="2:15" ht="15">
      <c r="B17" s="68" t="s">
        <v>183</v>
      </c>
      <c r="C17" s="68" t="s">
        <v>184</v>
      </c>
      <c r="D17"/>
      <c r="E17" s="68"/>
      <c r="F17" s="68" t="s">
        <v>53</v>
      </c>
      <c r="G17" s="69">
        <v>3</v>
      </c>
      <c r="I17" s="68" t="s">
        <v>85</v>
      </c>
      <c r="J17" s="68" t="s">
        <v>185</v>
      </c>
      <c r="K17" s="68">
        <v>2</v>
      </c>
      <c r="L17"/>
      <c r="M17" s="68"/>
      <c r="N17" s="68" t="s">
        <v>56</v>
      </c>
      <c r="O17" s="68">
        <v>3</v>
      </c>
    </row>
    <row r="18" spans="2:15" ht="15">
      <c r="B18" s="68"/>
      <c r="C18" s="68" t="s">
        <v>186</v>
      </c>
      <c r="D18"/>
      <c r="E18" s="68"/>
      <c r="F18" s="68" t="s">
        <v>187</v>
      </c>
      <c r="G18" s="69">
        <v>5</v>
      </c>
      <c r="I18" s="68"/>
      <c r="J18" s="68" t="s">
        <v>188</v>
      </c>
      <c r="K18" s="68">
        <v>3</v>
      </c>
      <c r="L18"/>
      <c r="M18" s="68"/>
      <c r="N18" s="68" t="s">
        <v>96</v>
      </c>
      <c r="O18" s="68">
        <v>5</v>
      </c>
    </row>
    <row r="19" spans="2:15" ht="15">
      <c r="B19" s="68"/>
      <c r="C19" s="68"/>
      <c r="D19"/>
      <c r="E19" s="68"/>
      <c r="F19" s="68"/>
      <c r="G19" s="69"/>
      <c r="I19" s="68"/>
      <c r="J19" s="68" t="s">
        <v>189</v>
      </c>
      <c r="K19" s="68">
        <v>4</v>
      </c>
      <c r="L19"/>
      <c r="M19" s="68"/>
      <c r="N19" s="68"/>
      <c r="O19" s="68"/>
    </row>
    <row r="20" spans="2:15" ht="15">
      <c r="B20" s="70" t="s">
        <v>190</v>
      </c>
      <c r="C20" s="71" t="s">
        <v>191</v>
      </c>
      <c r="D20"/>
      <c r="E20" s="68" t="s">
        <v>54</v>
      </c>
      <c r="F20" s="68" t="s">
        <v>56</v>
      </c>
      <c r="G20" s="69">
        <v>1</v>
      </c>
      <c r="I20" s="68"/>
      <c r="J20" s="68" t="s">
        <v>87</v>
      </c>
      <c r="K20" s="68">
        <v>5</v>
      </c>
      <c r="L20"/>
      <c r="M20" s="68" t="s">
        <v>112</v>
      </c>
      <c r="N20" s="68" t="s">
        <v>192</v>
      </c>
      <c r="O20" s="68">
        <v>1</v>
      </c>
    </row>
    <row r="21" spans="2:15" ht="15">
      <c r="B21" s="68"/>
      <c r="C21" s="71" t="s">
        <v>193</v>
      </c>
      <c r="D21"/>
      <c r="E21" s="68"/>
      <c r="F21" s="68" t="s">
        <v>194</v>
      </c>
      <c r="G21" s="69">
        <v>3</v>
      </c>
      <c r="I21" s="68"/>
      <c r="J21" s="68"/>
      <c r="K21" s="68"/>
      <c r="L21"/>
      <c r="M21" s="68"/>
      <c r="N21" s="68" t="s">
        <v>195</v>
      </c>
      <c r="O21" s="68">
        <v>3</v>
      </c>
    </row>
    <row r="22" spans="2:15" ht="15">
      <c r="B22" s="68"/>
      <c r="C22" s="71" t="s">
        <v>69</v>
      </c>
      <c r="D22"/>
      <c r="E22" s="68"/>
      <c r="F22" s="68" t="s">
        <v>196</v>
      </c>
      <c r="G22" s="69">
        <v>4</v>
      </c>
      <c r="I22" s="68" t="s">
        <v>88</v>
      </c>
      <c r="J22" s="68" t="s">
        <v>197</v>
      </c>
      <c r="K22" s="68">
        <v>2</v>
      </c>
      <c r="L22"/>
      <c r="M22" s="68"/>
      <c r="N22" s="68" t="s">
        <v>114</v>
      </c>
      <c r="O22" s="68">
        <v>5</v>
      </c>
    </row>
    <row r="23" spans="2:15" ht="15">
      <c r="B23"/>
      <c r="C23"/>
      <c r="D23"/>
      <c r="E23" s="68"/>
      <c r="F23" s="68" t="s">
        <v>198</v>
      </c>
      <c r="G23" s="69">
        <v>5</v>
      </c>
      <c r="I23" s="68"/>
      <c r="J23" s="68" t="s">
        <v>90</v>
      </c>
      <c r="K23" s="68">
        <v>3</v>
      </c>
      <c r="L23"/>
      <c r="M23" s="68"/>
      <c r="N23" s="68"/>
      <c r="O23" s="68"/>
    </row>
    <row r="24" spans="2:15" ht="15">
      <c r="B24"/>
      <c r="C24"/>
      <c r="D24"/>
      <c r="E24" s="68"/>
      <c r="F24" s="68"/>
      <c r="G24" s="69"/>
      <c r="I24" s="68"/>
      <c r="J24" s="68" t="s">
        <v>199</v>
      </c>
      <c r="K24" s="68">
        <v>5</v>
      </c>
      <c r="L24"/>
      <c r="M24" s="68" t="s">
        <v>115</v>
      </c>
      <c r="N24" s="68" t="s">
        <v>200</v>
      </c>
      <c r="O24" s="68">
        <v>1</v>
      </c>
    </row>
    <row r="25" spans="2:15" ht="15">
      <c r="B25"/>
      <c r="C25"/>
      <c r="D25"/>
      <c r="E25" s="68" t="s">
        <v>57</v>
      </c>
      <c r="F25" s="68" t="s">
        <v>201</v>
      </c>
      <c r="G25" s="69">
        <v>1</v>
      </c>
      <c r="I25" s="68"/>
      <c r="J25" s="68"/>
      <c r="K25" s="68"/>
      <c r="L25"/>
      <c r="M25" s="68"/>
      <c r="N25" s="68" t="s">
        <v>202</v>
      </c>
      <c r="O25" s="68">
        <v>3</v>
      </c>
    </row>
    <row r="26" spans="2:15" ht="15">
      <c r="B26"/>
      <c r="C26"/>
      <c r="D26"/>
      <c r="E26" s="68"/>
      <c r="F26" s="68" t="s">
        <v>59</v>
      </c>
      <c r="G26" s="69">
        <v>3</v>
      </c>
      <c r="I26" s="68" t="s">
        <v>91</v>
      </c>
      <c r="J26" s="68" t="s">
        <v>203</v>
      </c>
      <c r="K26" s="68">
        <v>2</v>
      </c>
      <c r="L26"/>
      <c r="M26" s="68"/>
      <c r="N26" s="68" t="s">
        <v>117</v>
      </c>
      <c r="O26" s="68">
        <v>5</v>
      </c>
    </row>
    <row r="27" spans="2:15" ht="15">
      <c r="B27"/>
      <c r="C27"/>
      <c r="D27"/>
      <c r="E27" s="68"/>
      <c r="F27" s="68" t="s">
        <v>204</v>
      </c>
      <c r="G27" s="69">
        <v>5</v>
      </c>
      <c r="I27" s="68"/>
      <c r="J27" s="68" t="s">
        <v>205</v>
      </c>
      <c r="K27" s="68">
        <v>3</v>
      </c>
      <c r="L27"/>
      <c r="M27" s="68"/>
      <c r="N27" s="68"/>
      <c r="O27" s="68"/>
    </row>
    <row r="28" spans="2:15" ht="15">
      <c r="B28"/>
      <c r="C28"/>
      <c r="D28"/>
      <c r="I28" s="68"/>
      <c r="J28" s="68" t="s">
        <v>93</v>
      </c>
      <c r="K28" s="68">
        <v>5</v>
      </c>
      <c r="L28"/>
      <c r="M28" s="68" t="s">
        <v>118</v>
      </c>
      <c r="N28" s="68" t="s">
        <v>206</v>
      </c>
      <c r="O28" s="68">
        <v>1</v>
      </c>
    </row>
    <row r="29" spans="2:15" ht="15">
      <c r="B29"/>
      <c r="C29"/>
      <c r="D29"/>
      <c r="I29" s="68"/>
      <c r="J29" s="68"/>
      <c r="K29" s="68"/>
      <c r="L29"/>
      <c r="M29" s="68"/>
      <c r="N29" s="72" t="s">
        <v>120</v>
      </c>
      <c r="O29" s="68">
        <v>2</v>
      </c>
    </row>
    <row r="30" spans="2:15" ht="15">
      <c r="B30" s="66" t="s">
        <v>207</v>
      </c>
      <c r="C30" s="66"/>
      <c r="D30" s="66"/>
      <c r="I30" s="68" t="s">
        <v>94</v>
      </c>
      <c r="J30" s="68" t="s">
        <v>208</v>
      </c>
      <c r="K30" s="68">
        <v>2</v>
      </c>
      <c r="L30"/>
      <c r="M30" s="68"/>
      <c r="N30" s="68" t="s">
        <v>209</v>
      </c>
      <c r="O30" s="68">
        <v>3</v>
      </c>
    </row>
    <row r="31" spans="2:15" ht="15">
      <c r="B31" s="67" t="s">
        <v>151</v>
      </c>
      <c r="C31" s="67" t="s">
        <v>152</v>
      </c>
      <c r="D31" s="68"/>
      <c r="I31" s="68"/>
      <c r="J31" s="68" t="s">
        <v>210</v>
      </c>
      <c r="K31" s="68">
        <v>3</v>
      </c>
      <c r="L31"/>
      <c r="M31" s="68"/>
      <c r="N31" s="68" t="s">
        <v>117</v>
      </c>
      <c r="O31" s="68">
        <v>5</v>
      </c>
    </row>
    <row r="32" spans="2:15" ht="15">
      <c r="B32" s="68" t="s">
        <v>211</v>
      </c>
      <c r="C32" s="32" t="s">
        <v>71</v>
      </c>
      <c r="D32" s="68"/>
      <c r="I32" s="68"/>
      <c r="J32" s="68" t="s">
        <v>96</v>
      </c>
      <c r="K32" s="68">
        <v>5</v>
      </c>
      <c r="L32"/>
      <c r="M32" s="68"/>
      <c r="N32" s="68"/>
      <c r="O32" s="68"/>
    </row>
    <row r="33" spans="2:15" ht="15">
      <c r="B33" s="68"/>
      <c r="C33" s="32" t="s">
        <v>212</v>
      </c>
      <c r="D33" s="68"/>
      <c r="I33" s="68"/>
      <c r="J33" s="68"/>
      <c r="K33" s="68"/>
      <c r="L33"/>
      <c r="M33" s="68" t="s">
        <v>121</v>
      </c>
      <c r="N33" s="68" t="s">
        <v>213</v>
      </c>
      <c r="O33" s="68">
        <v>1</v>
      </c>
    </row>
    <row r="34" spans="2:15" ht="15">
      <c r="B34" s="68"/>
      <c r="C34" s="32" t="s">
        <v>214</v>
      </c>
      <c r="D34" s="68"/>
      <c r="I34" s="68" t="s">
        <v>97</v>
      </c>
      <c r="J34" s="68" t="s">
        <v>215</v>
      </c>
      <c r="K34" s="68">
        <v>2</v>
      </c>
      <c r="L34"/>
      <c r="M34" s="68"/>
      <c r="N34" s="68" t="s">
        <v>123</v>
      </c>
      <c r="O34" s="68">
        <v>3</v>
      </c>
    </row>
    <row r="35" spans="2:15" ht="15">
      <c r="B35" s="68"/>
      <c r="C35" s="32" t="s">
        <v>216</v>
      </c>
      <c r="D35" s="68"/>
      <c r="I35" s="68"/>
      <c r="J35" s="68" t="s">
        <v>217</v>
      </c>
      <c r="K35" s="68">
        <v>3</v>
      </c>
      <c r="L35"/>
      <c r="M35" s="68"/>
      <c r="N35" s="68" t="s">
        <v>218</v>
      </c>
      <c r="O35" s="68">
        <v>5</v>
      </c>
    </row>
    <row r="36" spans="2:15" ht="15">
      <c r="B36" s="68"/>
      <c r="C36" s="32" t="s">
        <v>219</v>
      </c>
      <c r="D36" s="68"/>
      <c r="I36" s="68"/>
      <c r="J36" s="68" t="s">
        <v>96</v>
      </c>
      <c r="K36" s="68">
        <v>5</v>
      </c>
      <c r="L36"/>
      <c r="M36" s="68"/>
      <c r="N36" s="68"/>
      <c r="O36" s="68"/>
    </row>
    <row r="37" spans="2:15" ht="15">
      <c r="B37" s="68"/>
      <c r="C37" s="32" t="s">
        <v>220</v>
      </c>
      <c r="D37" s="68"/>
      <c r="L37"/>
      <c r="M37" s="68" t="s">
        <v>124</v>
      </c>
      <c r="N37" s="68" t="s">
        <v>221</v>
      </c>
      <c r="O37" s="68">
        <v>1</v>
      </c>
    </row>
    <row r="38" spans="2:15" ht="15">
      <c r="B38" s="68"/>
      <c r="C38" s="32" t="s">
        <v>222</v>
      </c>
      <c r="D38" s="68"/>
      <c r="L38"/>
      <c r="M38" s="68"/>
      <c r="N38" s="68" t="s">
        <v>126</v>
      </c>
      <c r="O38" s="68">
        <v>3</v>
      </c>
    </row>
    <row r="39" spans="2:15" ht="15">
      <c r="B39" s="68"/>
      <c r="C39" s="32" t="s">
        <v>223</v>
      </c>
      <c r="D39" s="68"/>
      <c r="L39"/>
      <c r="M39" s="68"/>
      <c r="N39" s="68" t="s">
        <v>224</v>
      </c>
      <c r="O39" s="68">
        <v>4</v>
      </c>
    </row>
    <row r="40" spans="2:15" ht="15">
      <c r="B40" s="68"/>
      <c r="C40" s="32" t="s">
        <v>225</v>
      </c>
      <c r="D40" s="68"/>
      <c r="L40"/>
      <c r="M40" s="68"/>
      <c r="N40" s="68" t="s">
        <v>226</v>
      </c>
      <c r="O40" s="68">
        <v>5</v>
      </c>
    </row>
    <row r="41" spans="2:15" ht="15">
      <c r="B41" s="68"/>
      <c r="C41" s="32" t="s">
        <v>227</v>
      </c>
      <c r="D41" s="68"/>
      <c r="L41"/>
      <c r="M41" s="68"/>
      <c r="N41" s="68"/>
      <c r="O41" s="68"/>
    </row>
    <row r="42" spans="2:15" ht="15">
      <c r="B42" s="68"/>
      <c r="C42" s="32" t="s">
        <v>228</v>
      </c>
      <c r="D42" s="68"/>
      <c r="L42"/>
      <c r="M42" s="68" t="s">
        <v>127</v>
      </c>
      <c r="N42" s="68" t="s">
        <v>229</v>
      </c>
      <c r="O42" s="68">
        <v>1</v>
      </c>
    </row>
    <row r="43" spans="2:15" ht="15">
      <c r="B43" s="68"/>
      <c r="C43" s="32" t="s">
        <v>230</v>
      </c>
      <c r="D43" s="68"/>
      <c r="L43"/>
      <c r="M43" s="68"/>
      <c r="N43" s="68" t="s">
        <v>129</v>
      </c>
      <c r="O43" s="68">
        <v>3</v>
      </c>
    </row>
    <row r="44" spans="2:15" ht="15">
      <c r="B44" s="68"/>
      <c r="C44" s="32" t="s">
        <v>231</v>
      </c>
      <c r="D44" s="68"/>
      <c r="L44"/>
      <c r="M44" s="68"/>
      <c r="N44" s="68" t="s">
        <v>232</v>
      </c>
      <c r="O44" s="68">
        <v>5</v>
      </c>
    </row>
    <row r="45" spans="2:15" ht="15">
      <c r="B45" s="68"/>
      <c r="C45" s="32" t="s">
        <v>233</v>
      </c>
      <c r="D45" s="68"/>
      <c r="L45"/>
      <c r="M45" s="68"/>
      <c r="N45" s="68"/>
      <c r="O45" s="68"/>
    </row>
    <row r="46" spans="2:15" ht="15">
      <c r="B46" s="68"/>
      <c r="C46" s="32" t="s">
        <v>234</v>
      </c>
      <c r="D46" s="68"/>
      <c r="L46"/>
      <c r="M46" s="68" t="s">
        <v>130</v>
      </c>
      <c r="N46" s="68" t="s">
        <v>235</v>
      </c>
      <c r="O46" s="68">
        <v>1</v>
      </c>
    </row>
    <row r="47" spans="2:15" ht="15">
      <c r="B47" s="68"/>
      <c r="C47" s="32" t="s">
        <v>236</v>
      </c>
      <c r="D47" s="68"/>
      <c r="L47"/>
      <c r="M47" s="68"/>
      <c r="N47" s="68" t="s">
        <v>132</v>
      </c>
      <c r="O47" s="68">
        <v>4</v>
      </c>
    </row>
    <row r="48" spans="2:15" ht="15">
      <c r="B48" s="68"/>
      <c r="C48" s="32" t="s">
        <v>237</v>
      </c>
      <c r="D48" s="68"/>
      <c r="L48"/>
      <c r="M48" s="68"/>
      <c r="N48" s="68" t="s">
        <v>238</v>
      </c>
      <c r="O48" s="68">
        <v>5</v>
      </c>
    </row>
    <row r="49" spans="2:13" ht="15">
      <c r="B49" s="68"/>
      <c r="C49" s="32" t="s">
        <v>239</v>
      </c>
      <c r="D49" s="68"/>
      <c r="L49"/>
      <c r="M49"/>
    </row>
    <row r="50" spans="2:13" ht="15">
      <c r="B50" s="68"/>
      <c r="C50" s="32" t="s">
        <v>240</v>
      </c>
      <c r="D50" s="68"/>
      <c r="L50"/>
      <c r="M50"/>
    </row>
    <row r="51" spans="2:13" ht="15">
      <c r="B51" s="68"/>
      <c r="C51" s="32" t="s">
        <v>241</v>
      </c>
      <c r="D51" s="68"/>
      <c r="L51"/>
      <c r="M51"/>
    </row>
    <row r="52" spans="2:13" ht="15">
      <c r="B52" s="68"/>
      <c r="C52" s="68" t="s">
        <v>242</v>
      </c>
      <c r="D52" s="68"/>
      <c r="L52"/>
      <c r="M52"/>
    </row>
    <row r="53" spans="2:13" ht="15">
      <c r="B53" s="68"/>
      <c r="C53" s="68" t="s">
        <v>243</v>
      </c>
      <c r="D53" s="68"/>
      <c r="L53"/>
      <c r="M53"/>
    </row>
    <row r="54" spans="2:13" ht="15">
      <c r="B54" s="68"/>
      <c r="C54" s="68" t="s">
        <v>244</v>
      </c>
      <c r="D54" s="68"/>
      <c r="L54" s="73"/>
      <c r="M54"/>
    </row>
    <row r="55" spans="2:13" ht="15">
      <c r="B55" s="68"/>
      <c r="C55" s="68" t="s">
        <v>245</v>
      </c>
      <c r="D55" s="68"/>
      <c r="L55" s="73"/>
      <c r="M55"/>
    </row>
  </sheetData>
  <sheetProtection selectLockedCells="1" selectUnlockedCells="1"/>
  <mergeCells count="5">
    <mergeCell ref="B1:C1"/>
    <mergeCell ref="E1:G1"/>
    <mergeCell ref="I1:K1"/>
    <mergeCell ref="M1:O1"/>
    <mergeCell ref="B30:D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Nikos Voutsinas</cp:lastModifiedBy>
  <dcterms:created xsi:type="dcterms:W3CDTF">2016-03-08T06:08:43Z</dcterms:created>
  <dcterms:modified xsi:type="dcterms:W3CDTF">2017-11-05T11:56:59Z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