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defaultThemeVersion="124226"/>
  <bookViews>
    <workbookView xWindow="135" yWindow="-60" windowWidth="15600" windowHeight="8640" activeTab="6"/>
  </bookViews>
  <sheets>
    <sheet name="Readme" sheetId="13" r:id="rId1"/>
    <sheet name="A. Landscaping" sheetId="10" r:id="rId2"/>
    <sheet name="B. Service Delivery" sheetId="7" r:id="rId3"/>
    <sheet name="C. Service Landscaping" sheetId="2" r:id="rId4"/>
    <sheet name="C. Consumption" sheetId="4" r:id="rId5"/>
    <sheet name="D. Service Management" sheetId="6" r:id="rId6"/>
    <sheet name="Results" sheetId="12" r:id="rId7"/>
    <sheet name="Data tables" sheetId="5" r:id="rId8"/>
  </sheets>
  <definedNames>
    <definedName name="A.5">'Data tables'!$C$11:$C$15</definedName>
    <definedName name="B.1">'Data tables'!$F$3:$F$5</definedName>
    <definedName name="B.2">'Data tables'!$F$7:$F$9</definedName>
    <definedName name="B.3">'Data tables'!$F$11:$F$14</definedName>
    <definedName name="B.4">'Data tables'!$F$16:$F$18</definedName>
    <definedName name="B.5">'Data tables'!$F$20:$F$23</definedName>
    <definedName name="B.6">'Data tables'!$F$25:$F$27</definedName>
    <definedName name="C.1">'Data tables'!$C$7:$C$8</definedName>
    <definedName name="C.1.2">'Data tables'!$C$17:$C$18</definedName>
    <definedName name="C.10">'Data tables'!$J$30:$J$32</definedName>
    <definedName name="C.11">'Data tables'!$J$34:$J$36</definedName>
    <definedName name="C.2">'Data tables'!$C$3:$C$5</definedName>
    <definedName name="C.4">'Data tables'!$J$3:$J$6</definedName>
    <definedName name="C.5">'Data tables'!$J$8:$J$12</definedName>
    <definedName name="C.6">'Data tables'!$J$14:$J$15</definedName>
    <definedName name="C.7">'Data tables'!$J$17:$J$20</definedName>
    <definedName name="C.8">'Data tables'!$J$22:$J$24</definedName>
    <definedName name="C.9">'Data tables'!$J$26:$J$28</definedName>
    <definedName name="D.10">'Data tables'!$N$42:$N$44</definedName>
    <definedName name="D.11">'Data tables'!$N$46:$N$48</definedName>
    <definedName name="E.1">'Data tables'!$N$3:$N$5</definedName>
    <definedName name="E.10">'Data tables'!$N$42:$N$44</definedName>
    <definedName name="E.2">'Data tables'!$N$7:$N$10</definedName>
    <definedName name="E.3">'Data tables'!$N$12:$N$14</definedName>
    <definedName name="E.4">'Data tables'!$N$16:$N$18</definedName>
    <definedName name="E.5">'Data tables'!$N$20:$N$22</definedName>
    <definedName name="E.6">'Data tables'!$N$24:$N$26</definedName>
    <definedName name="E.7">'Data tables'!$N$28:$N$31</definedName>
    <definedName name="E.8">'Data tables'!$N$33:$N$35</definedName>
    <definedName name="E.9">'Data tables'!$N$37:$N$40</definedName>
    <definedName name="ServicesConsumed">'Data tables'!$C$32:$C$55</definedName>
    <definedName name="ServicesProvisioned">'Data tables'!$C$75:$C$94</definedName>
  </definedNames>
  <calcPr calcId="144525"/>
</workbook>
</file>

<file path=xl/calcChain.xml><?xml version="1.0" encoding="utf-8"?>
<calcChain xmlns="http://schemas.openxmlformats.org/spreadsheetml/2006/main">
  <c r="O26" i="4" l="1"/>
  <c r="O25" i="4"/>
  <c r="O24" i="4"/>
  <c r="O23" i="4"/>
  <c r="O22" i="4"/>
  <c r="O21" i="4"/>
  <c r="O20" i="4"/>
  <c r="Q7" i="4" l="1"/>
  <c r="Q8" i="4"/>
  <c r="Q9" i="4"/>
  <c r="Q10" i="4"/>
  <c r="Q11" i="4"/>
  <c r="Q12" i="4"/>
  <c r="Q13" i="4"/>
  <c r="Q14" i="4"/>
  <c r="Q16" i="4" l="1"/>
  <c r="G6" i="4"/>
  <c r="Q6" i="4" s="1"/>
  <c r="H6" i="4"/>
  <c r="R6" i="4" s="1"/>
  <c r="F6" i="4"/>
  <c r="D6" i="4"/>
  <c r="O7" i="4" l="1"/>
  <c r="P7" i="4"/>
  <c r="R7" i="4"/>
  <c r="S7" i="4"/>
  <c r="T7" i="4"/>
  <c r="U7" i="4"/>
  <c r="N7" i="4"/>
  <c r="O14" i="4"/>
  <c r="P14" i="4"/>
  <c r="R14" i="4"/>
  <c r="S14" i="4"/>
  <c r="T14" i="4"/>
  <c r="U14" i="4"/>
  <c r="N14" i="4"/>
  <c r="O13" i="4"/>
  <c r="P13" i="4"/>
  <c r="R13" i="4"/>
  <c r="S13" i="4"/>
  <c r="T13" i="4"/>
  <c r="U13" i="4"/>
  <c r="N13" i="4"/>
  <c r="O12" i="4"/>
  <c r="P12" i="4"/>
  <c r="R12" i="4"/>
  <c r="S12" i="4"/>
  <c r="T12" i="4"/>
  <c r="U12" i="4"/>
  <c r="N12" i="4"/>
  <c r="O11" i="4"/>
  <c r="P11" i="4"/>
  <c r="R11" i="4"/>
  <c r="S11" i="4"/>
  <c r="S16" i="4" s="1"/>
  <c r="N25" i="4" s="1"/>
  <c r="K10" i="12" s="1"/>
  <c r="T11" i="4"/>
  <c r="U11" i="4"/>
  <c r="N11" i="4"/>
  <c r="O10" i="4"/>
  <c r="P10" i="4"/>
  <c r="R10" i="4"/>
  <c r="S10" i="4"/>
  <c r="T10" i="4"/>
  <c r="U10" i="4"/>
  <c r="N10" i="4"/>
  <c r="O9" i="4"/>
  <c r="P9" i="4"/>
  <c r="R9" i="4"/>
  <c r="S9" i="4"/>
  <c r="T9" i="4"/>
  <c r="U9" i="4"/>
  <c r="N9" i="4"/>
  <c r="L6" i="4"/>
  <c r="K6" i="4"/>
  <c r="U6" i="4" s="1"/>
  <c r="J6" i="4"/>
  <c r="T6" i="4" s="1"/>
  <c r="I6" i="4"/>
  <c r="S6" i="4" s="1"/>
  <c r="P6" i="4"/>
  <c r="E6" i="4"/>
  <c r="O6" i="4" s="1"/>
  <c r="N6" i="4"/>
  <c r="O8" i="4"/>
  <c r="P8" i="4"/>
  <c r="R8" i="4"/>
  <c r="S8" i="4"/>
  <c r="T8" i="4"/>
  <c r="U8" i="4"/>
  <c r="N8" i="4"/>
  <c r="H14" i="6"/>
  <c r="H13" i="6"/>
  <c r="H12" i="6"/>
  <c r="H11" i="6"/>
  <c r="H10" i="6"/>
  <c r="H9" i="6"/>
  <c r="H8" i="6"/>
  <c r="H7" i="6"/>
  <c r="H6" i="6"/>
  <c r="H5" i="6"/>
  <c r="H15" i="7"/>
  <c r="H16" i="7"/>
  <c r="H14" i="7"/>
  <c r="H13" i="7"/>
  <c r="H12" i="7"/>
  <c r="L6" i="12"/>
  <c r="L7" i="12"/>
  <c r="N23" i="4"/>
  <c r="K8" i="12" s="1"/>
  <c r="L8" i="12"/>
  <c r="L9" i="12"/>
  <c r="L10" i="12"/>
  <c r="L11" i="12"/>
  <c r="O27" i="4"/>
  <c r="L12" i="12" s="1"/>
  <c r="L5" i="12"/>
  <c r="H4" i="6"/>
  <c r="B18" i="2"/>
  <c r="H4" i="7"/>
  <c r="B11" i="7" s="1"/>
  <c r="D8" i="12"/>
  <c r="U16" i="4" l="1"/>
  <c r="N27" i="4" s="1"/>
  <c r="K12" i="12" s="1"/>
  <c r="O16" i="4"/>
  <c r="N21" i="4" s="1"/>
  <c r="K6" i="12" s="1"/>
  <c r="R16" i="4"/>
  <c r="N24" i="4" s="1"/>
  <c r="K9" i="12" s="1"/>
  <c r="T16" i="4"/>
  <c r="N26" i="4" s="1"/>
  <c r="K11" i="12" s="1"/>
  <c r="P16" i="4"/>
  <c r="N22" i="4" s="1"/>
  <c r="K7" i="12" s="1"/>
  <c r="N16" i="4"/>
  <c r="N20" i="4" s="1"/>
  <c r="K5" i="12" s="1"/>
  <c r="H19" i="7"/>
  <c r="E5" i="12" s="1"/>
  <c r="H5" i="12" s="1"/>
  <c r="H16" i="6"/>
  <c r="E7" i="12" s="1"/>
  <c r="H7" i="12" s="1"/>
  <c r="N29" i="4" l="1"/>
  <c r="E6" i="12" s="1"/>
  <c r="H6" i="12" s="1"/>
  <c r="H8" i="12" s="1"/>
  <c r="G6" i="12" s="1"/>
  <c r="G7" i="12" l="1"/>
  <c r="G5" i="12"/>
  <c r="E8" i="12" l="1"/>
</calcChain>
</file>

<file path=xl/sharedStrings.xml><?xml version="1.0" encoding="utf-8"?>
<sst xmlns="http://schemas.openxmlformats.org/spreadsheetml/2006/main" count="379" uniqueCount="254">
  <si>
    <t>Section A - Service Landscaping</t>
  </si>
  <si>
    <t>Service consumption landscaping</t>
  </si>
  <si>
    <t>Yes</t>
  </si>
  <si>
    <t>No</t>
  </si>
  <si>
    <t>n.a.</t>
  </si>
  <si>
    <t>Manually</t>
  </si>
  <si>
    <t>Internal</t>
  </si>
  <si>
    <t>External</t>
  </si>
  <si>
    <t>D.3</t>
  </si>
  <si>
    <t>D.4</t>
  </si>
  <si>
    <t>D.5</t>
  </si>
  <si>
    <t>D.6</t>
  </si>
  <si>
    <t>D.7</t>
  </si>
  <si>
    <t>How are exceptions resolved?</t>
  </si>
  <si>
    <t>D.8</t>
  </si>
  <si>
    <t>D.9</t>
  </si>
  <si>
    <t>D.10</t>
  </si>
  <si>
    <t>Question</t>
  </si>
  <si>
    <t>Answer</t>
  </si>
  <si>
    <t>Level</t>
  </si>
  <si>
    <t>D.11</t>
  </si>
  <si>
    <t>Use the questionnaire to familiarize yourself with the questions</t>
  </si>
  <si>
    <t>Start on tab "A. Landscaping"</t>
  </si>
  <si>
    <t>B.1</t>
  </si>
  <si>
    <t>B.2</t>
  </si>
  <si>
    <t>Semi-automated</t>
  </si>
  <si>
    <t>Fully automated</t>
  </si>
  <si>
    <t>C.1</t>
  </si>
  <si>
    <t>Counter / desk</t>
  </si>
  <si>
    <t>Postal</t>
  </si>
  <si>
    <t>Telephone</t>
  </si>
  <si>
    <t xml:space="preserve">Portal </t>
  </si>
  <si>
    <t>C.4</t>
  </si>
  <si>
    <t>Does the public service use pre-filling of forms?</t>
  </si>
  <si>
    <t>C.5</t>
  </si>
  <si>
    <t>To what extent is multilingualism supported?</t>
  </si>
  <si>
    <t>Available</t>
  </si>
  <si>
    <t>Not at all</t>
  </si>
  <si>
    <t>Dedicated app(lication)</t>
  </si>
  <si>
    <t>number of "Availables" in electronic channels</t>
  </si>
  <si>
    <t>End score B</t>
  </si>
  <si>
    <t>&lt;- Endscores of consumed services</t>
  </si>
  <si>
    <t>The questionnaire also holds additional explanations not available in this Excel sheet</t>
  </si>
  <si>
    <t>A.1</t>
  </si>
  <si>
    <t>Name</t>
  </si>
  <si>
    <t>E-mail address</t>
  </si>
  <si>
    <t>A.2</t>
  </si>
  <si>
    <t>A.3</t>
  </si>
  <si>
    <t>A.4</t>
  </si>
  <si>
    <t>A.5</t>
  </si>
  <si>
    <t>Please continue with section C</t>
  </si>
  <si>
    <t>Cell phone (including country code)</t>
  </si>
  <si>
    <t>score</t>
  </si>
  <si>
    <t>weight</t>
  </si>
  <si>
    <t>Weight</t>
  </si>
  <si>
    <t>B.3</t>
  </si>
  <si>
    <t>B.4</t>
  </si>
  <si>
    <t>B.5</t>
  </si>
  <si>
    <t>B.6</t>
  </si>
  <si>
    <t>Is the service consumed via an existing network infrastructure or a dedicated, private network?</t>
  </si>
  <si>
    <t>Overview</t>
  </si>
  <si>
    <t>#</t>
  </si>
  <si>
    <t>Area</t>
  </si>
  <si>
    <t>Score</t>
  </si>
  <si>
    <t>Actual</t>
  </si>
  <si>
    <t>B</t>
  </si>
  <si>
    <t>Service consumption</t>
  </si>
  <si>
    <t>D</t>
  </si>
  <si>
    <t>Service delivery</t>
  </si>
  <si>
    <t>Overall Maturity</t>
  </si>
  <si>
    <t>Section B - Service Delivery</t>
  </si>
  <si>
    <t>Section C - Service Consumption</t>
  </si>
  <si>
    <t>C.6</t>
  </si>
  <si>
    <t>C.7</t>
  </si>
  <si>
    <t>C.8</t>
  </si>
  <si>
    <t>C.9</t>
  </si>
  <si>
    <t>C.10</t>
  </si>
  <si>
    <t>C.11</t>
  </si>
  <si>
    <t>What is the processing mode of the consumed service?</t>
  </si>
  <si>
    <t>Service Delivery</t>
  </si>
  <si>
    <t>Service Consumption</t>
  </si>
  <si>
    <t>Landscaping</t>
  </si>
  <si>
    <t>Has the public service been evaluated in terms of its cost and benefits before deciding on whether/how it should be implemented (e.g. through conducting an ex ante Business Case)?</t>
  </si>
  <si>
    <t>Has standardization been a procurement criterion when procuring the service's components?</t>
  </si>
  <si>
    <t>Does the service establish business process definitions (to describe the source and target processes of the exchange) and/or business process control rules (e.g. rules for process control, validation, quality control, tracking and tracing) jointly with the orchestrated services?</t>
  </si>
  <si>
    <t>Has the service’s architecture been designed in a way that it is flexible for future upgrades and/or interconnections with other services?</t>
  </si>
  <si>
    <t>Has the public service established an (open) specification process in which administrations and businesses can participate?</t>
  </si>
  <si>
    <t>Service Management</t>
  </si>
  <si>
    <t>Does the public service promote the usage of its own or other (public) services through linking to/interlinking with other web sites?</t>
  </si>
  <si>
    <t>Service management</t>
  </si>
  <si>
    <t>C</t>
  </si>
  <si>
    <t>Endscore B</t>
  </si>
  <si>
    <t>Endscore C</t>
  </si>
  <si>
    <t>Please provide your name and contact details (telephone, e-mail address).</t>
  </si>
  <si>
    <t>Which public administration is primarily responsible for providing the public service?</t>
  </si>
  <si>
    <t>What is the underlying administrative level of the public service (multiple answers are possible)?</t>
  </si>
  <si>
    <t>Alternative administrative level</t>
  </si>
  <si>
    <t>Main administrative level</t>
  </si>
  <si>
    <t>Local (e.g. city, municipality)</t>
  </si>
  <si>
    <t>Regional</t>
  </si>
  <si>
    <t>National</t>
  </si>
  <si>
    <t>European</t>
  </si>
  <si>
    <t xml:space="preserve">International </t>
  </si>
  <si>
    <t xml:space="preserve">What is the primary end user group to which the public service is delivered? </t>
  </si>
  <si>
    <t>Traditional Channels</t>
  </si>
  <si>
    <t>Digital Channels</t>
  </si>
  <si>
    <t>Website and/or Portal</t>
  </si>
  <si>
    <t>Is the public service that is being delivered part of a service catalogue?</t>
  </si>
  <si>
    <t>Audio-visual Service</t>
  </si>
  <si>
    <t>Data Transformation Service</t>
  </si>
  <si>
    <t>Data Validation Service</t>
  </si>
  <si>
    <t>Machine Translation Service</t>
  </si>
  <si>
    <t>Data Exchange Service</t>
  </si>
  <si>
    <t>Business Analytics Service</t>
  </si>
  <si>
    <t>Business Reporting Service</t>
  </si>
  <si>
    <t>Forms Management Service</t>
  </si>
  <si>
    <t>Records Management Service</t>
  </si>
  <si>
    <t>Document Management Service</t>
  </si>
  <si>
    <t>Content Management Service</t>
  </si>
  <si>
    <t>Access Management Service</t>
  </si>
  <si>
    <t>Logging Service</t>
  </si>
  <si>
    <t>Audit Service</t>
  </si>
  <si>
    <t>Metadata Management Service</t>
  </si>
  <si>
    <t>Networking Service</t>
  </si>
  <si>
    <t>Storage Service</t>
  </si>
  <si>
    <t>C.2</t>
  </si>
  <si>
    <t>Digitally</t>
  </si>
  <si>
    <t>Yes, however not enforced sufficiently</t>
  </si>
  <si>
    <t>Yes, and enforced to ensure compliance</t>
  </si>
  <si>
    <t>What is the interaction mode with the consumed service?</t>
  </si>
  <si>
    <t>What type of protocol specification is being used for exchanging information?</t>
  </si>
  <si>
    <t>To what extent are semantic standards and specifications used for data modelling?</t>
  </si>
  <si>
    <t>Has the public service been involved in establishing the specifications of the consumed functional service?</t>
  </si>
  <si>
    <t>No, this was not possible</t>
  </si>
  <si>
    <t>No, although this would have been possible</t>
  </si>
  <si>
    <t>No, there is no certification procedure available</t>
  </si>
  <si>
    <t>Yes, systematically with all services</t>
  </si>
  <si>
    <t>Yes, with some services</t>
  </si>
  <si>
    <t>No, even though processes are modelled</t>
  </si>
  <si>
    <t>Yes, in some cases</t>
  </si>
  <si>
    <t>No, the architecture cannot be considered flexible</t>
  </si>
  <si>
    <t>The architecture allows for some flexibility</t>
  </si>
  <si>
    <t>Yes, the architecture is highly flexible</t>
  </si>
  <si>
    <t>Has the public service followed the certification procedure to consume the service?</t>
  </si>
  <si>
    <t>&lt;Name of the consumed service&gt;</t>
  </si>
  <si>
    <t>D.1</t>
  </si>
  <si>
    <t>Instructions for use of this workbook:</t>
  </si>
  <si>
    <t>Can the public service be accessed using multiple devices, platforms or browsers?</t>
  </si>
  <si>
    <t>C.2 How is the service consumed today?</t>
  </si>
  <si>
    <t>C.3 How do you currently realise the service?</t>
  </si>
  <si>
    <t xml:space="preserve">Does the public service feature a central point of control for choreography of externally consumed and provided services? </t>
  </si>
  <si>
    <t>A public service is a service rendered in the public interest. What is the public service you provide to end users (either citizens, businesses or other public administrations)?</t>
  </si>
  <si>
    <t>Authentication Service</t>
  </si>
  <si>
    <t>eSignature Service</t>
  </si>
  <si>
    <t>ePayment Service</t>
  </si>
  <si>
    <t>Messaging Service</t>
  </si>
  <si>
    <t>Hosting Service</t>
  </si>
  <si>
    <t>Base registry information source</t>
  </si>
  <si>
    <t>C.1-1 Please list the services which the public service has to consume in order to work</t>
  </si>
  <si>
    <t>C.3</t>
  </si>
  <si>
    <t>D.2</t>
  </si>
  <si>
    <t>Does your public service provide services towards the external environment for reuse?</t>
  </si>
  <si>
    <t>To what extent is the choreography automated?</t>
  </si>
  <si>
    <t>Does the public service share status information on the cases handled with external services?</t>
  </si>
  <si>
    <t>To what extent are Business Process Management (BPM) standards applied to the orchestration of the public service?</t>
  </si>
  <si>
    <t xml:space="preserve">Has the public service considered an architecture framework in its design (EU, national level, international (open) standard)? </t>
  </si>
  <si>
    <t>Section D - Service Management</t>
  </si>
  <si>
    <t>Section C - Service Landscaping</t>
  </si>
  <si>
    <t>And then work through to tab "D. Service Management"</t>
  </si>
  <si>
    <t>Please continue with section B. Service Delivery</t>
  </si>
  <si>
    <t>Yes, the public service is offered for multiple but not all available devices, platform and/or browsers</t>
  </si>
  <si>
    <t>Yes, the public service is offered for all common available devices, platforms and/or browsers</t>
  </si>
  <si>
    <t>Yes, pre-filling is used but only for some data fields that are  electronically available</t>
  </si>
  <si>
    <t>Yes, pre-filling is used for all data fields that are electronically available</t>
  </si>
  <si>
    <t>Not applicable, the public service does not require the entry of user data</t>
  </si>
  <si>
    <t>Partly, only the user interface is multilingual (two or more official EU languages supported)</t>
  </si>
  <si>
    <t>Fully, the entire service (user interface, support documentation, technical specifications, etc.) as such is multilingual (two or more official EU languages supported)</t>
  </si>
  <si>
    <t>Yes, the public service is being referenced from other sites</t>
  </si>
  <si>
    <t>Yes, the public service is referencing to other sites offering related public services</t>
  </si>
  <si>
    <t>Yes, the public service is being referenced from other sites and the public service is referencing to other sites offering related public services</t>
  </si>
  <si>
    <t>No, even though there is a Service Catalogue in place</t>
  </si>
  <si>
    <t>No, because there is no Service Catalogue available</t>
  </si>
  <si>
    <t>Section C  - Service Landscaping</t>
  </si>
  <si>
    <t>C.1-2</t>
  </si>
  <si>
    <t>C.1-1</t>
  </si>
  <si>
    <t>YES/NO</t>
  </si>
  <si>
    <t>Self-produce the service, while relevant services are available for reuse</t>
  </si>
  <si>
    <t>Self-produce the service, because there is no fit-for-purpose service to reuse</t>
  </si>
  <si>
    <t>Reuse of an existing service</t>
  </si>
  <si>
    <t>Batch processing only whilst real-time could be an option</t>
  </si>
  <si>
    <t>Batch processing only due to legal, technical or other constraints</t>
  </si>
  <si>
    <t>Both processing modes are supported</t>
  </si>
  <si>
    <t>Fully real-time processing</t>
  </si>
  <si>
    <t>Pull only, whilst push could be added</t>
  </si>
  <si>
    <t>Pull only, due to legal, or other constraints</t>
  </si>
  <si>
    <t>Push only whilst pull could be added</t>
  </si>
  <si>
    <t>Push only due to legal or other constraints</t>
  </si>
  <si>
    <t>Both mechanisms (push and pull) are being used</t>
  </si>
  <si>
    <t>Proprietary protocol specification</t>
  </si>
  <si>
    <t>Common protocol specification</t>
  </si>
  <si>
    <t>The service is consumed via a new dedicate private network whilst it could leverage on an existing network infrastructure or the Internet</t>
  </si>
  <si>
    <t>The service is consumed via a new dedicated private network due to security or other specific concerns</t>
  </si>
  <si>
    <t>The service is consumed via an existing private network (e.g. sTesta)</t>
  </si>
  <si>
    <t>The service is consumed using the publicly available Internet</t>
  </si>
  <si>
    <t>All data models were created for the service without using existing semantic standards and specifications</t>
  </si>
  <si>
    <t>Some semantic standards and specifications are used</t>
  </si>
  <si>
    <t>The whole development of the data model is based on existing semantic standards and specifications</t>
  </si>
  <si>
    <t>Fully manually</t>
  </si>
  <si>
    <t>No, while a certification procedure is available</t>
  </si>
  <si>
    <t xml:space="preserve">No, cost and benefits of the public service are not identified </t>
  </si>
  <si>
    <t>Yes, cost and benefits of the public service were detailed based on a common business case approach (e.g. cost-benefit analysis, total cost of ownership calculation)</t>
  </si>
  <si>
    <t>The public service makes no services available towards the external environment, while this would be possible</t>
  </si>
  <si>
    <t>The public service makes no services available towards the external environment due to constraints</t>
  </si>
  <si>
    <t>The public service makes some services available towards the external environment</t>
  </si>
  <si>
    <t>The public service makes available all services towards the external environment</t>
  </si>
  <si>
    <t>No, this is decentralized or not considered relevant</t>
  </si>
  <si>
    <t>Fully manual (all transactions are handled manually) choreography</t>
  </si>
  <si>
    <t>Semi-automated (a part of the service choreography relies on manual interference)</t>
  </si>
  <si>
    <t>Fully automated (no manual interference is required) choreography</t>
  </si>
  <si>
    <t>No status information shared</t>
  </si>
  <si>
    <t xml:space="preserve">No, processes are not modelled </t>
  </si>
  <si>
    <t>Business processes are not modelled at all</t>
  </si>
  <si>
    <t>Business processes are modelled and executed on a proprietary basis</t>
  </si>
  <si>
    <t>Business processes are modelled and executed using BPM standards</t>
  </si>
  <si>
    <t>No, although relevant frameworks are available</t>
  </si>
  <si>
    <t>No, there are no relevant frameworks available to consider</t>
  </si>
  <si>
    <t>Yes, one or multiple architecture frameworks are used</t>
  </si>
  <si>
    <t>Yes, one or multiple architecture frameworks are used and the compliance is ensured by independent audits</t>
  </si>
  <si>
    <t>No, the specification process is closed</t>
  </si>
  <si>
    <t>Yes, participation upon invitation</t>
  </si>
  <si>
    <t>Yes, open participation</t>
  </si>
  <si>
    <t>Through which delivery channels is the public service made available to the end user?  (multiple answers are possible)</t>
  </si>
  <si>
    <t>Score per service</t>
  </si>
  <si>
    <t>Yes, the public service is included in the Service Catalogue</t>
  </si>
  <si>
    <t>No, the public service is offered for a single device, platform and/or browser</t>
  </si>
  <si>
    <t>\</t>
  </si>
  <si>
    <t>Yes, cost and benefits of the public service were detailed based on a common business case approach. In addition multiple scenarios were compared with each other to better understand the cost and benefits of increased interoperability</t>
  </si>
  <si>
    <r>
      <t>First study the guideline</t>
    </r>
    <r>
      <rPr>
        <sz val="11"/>
        <color theme="1"/>
        <rFont val="Calibri"/>
        <family val="2"/>
        <scheme val="minor"/>
      </rPr>
      <t>, then read the questionnaire</t>
    </r>
  </si>
  <si>
    <t>No Score</t>
  </si>
  <si>
    <t>ΕΠΕΞΕΡΓΑΣΙΑ ΑΙΤΗΣΕΩΝ ΥΠΟΨΗΦΙΩΝ ΓΙΑ ΣΥΜΜΕΤΟΧΗ ΣΕ ΔΙΑΓΩΝΙΣΜΟ ΑΣΕΠ</t>
  </si>
  <si>
    <t>ΑΣΕΠ</t>
  </si>
  <si>
    <t>Πολίτες</t>
  </si>
  <si>
    <t>Άντληση στοιχείων ασφάλισης (για απόδειξη εμπειρίας) υποψηφίου</t>
  </si>
  <si>
    <t>Άντληση στοιχείων τίτλων σπουδών υποψηφίου</t>
  </si>
  <si>
    <t>Άντληση στοιχείων αδειών εξάσκησης επαγγέλματος υποψηφίου</t>
  </si>
  <si>
    <t>Άντληση στοιχείων οικογενειακής κατάστασης υποψηφίου</t>
  </si>
  <si>
    <t>Άντληση στοιχείων ανεργίας υποψηφίου από ΟΑΕΔ</t>
  </si>
  <si>
    <t>Δέσμευση παραβόλων υποψηφίων</t>
  </si>
  <si>
    <t>Γίνεται επικοινωνία του ΑΣΕΠ με τον φορέα έκδοσης (τηλεφωνικά, μέσω αλληλογραφίας, fax, κλπ)</t>
  </si>
  <si>
    <t>"</t>
  </si>
  <si>
    <t>Επιβεβαίωση ΑΜΚΑ υποψηφίου</t>
  </si>
  <si>
    <t>Παναγιώτης Ζαραφίδης</t>
  </si>
  <si>
    <t>pzarafidis@asep.gr</t>
  </si>
  <si>
    <t>+302131319189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</si>
</sst>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/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hair">
        <color indexed="64"/>
      </bottom>
      <diagonal/>
    </border>
  </borders>
  <cellStyleXfs count="6">
    <xf numFmtId="0" fontId="0" fillId="0" borderId="0"/>
    <xf numFmtId="0" fontId="3" fillId="2" borderId="1"/>
    <xf numFmtId="0" fontId="3" fillId="2" borderId="1">
      <protection locked="0"/>
    </xf>
    <xf numFmtId="0" fontId="2" fillId="3" borderId="0"/>
    <xf numFmtId="0" fontId="4" fillId="0" borderId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0" fontId="0" fillId="4" borderId="0" xfId="0" applyFill="1"/>
    <xf numFmtId="0" fontId="2" fillId="4" borderId="0" xfId="3" applyFill="1"/>
    <xf numFmtId="0" fontId="0" fillId="4" borderId="0" xfId="0" applyFill="1" applyBorder="1"/>
    <xf numFmtId="0" fontId="4" fillId="4" borderId="0" xfId="4" applyFill="1"/>
    <xf numFmtId="0" fontId="1" fillId="6" borderId="0" xfId="0" applyFont="1" applyFill="1"/>
    <xf numFmtId="0" fontId="2" fillId="7" borderId="0" xfId="0" applyFont="1" applyFill="1"/>
    <xf numFmtId="0" fontId="1" fillId="7" borderId="0" xfId="0" applyFont="1" applyFill="1"/>
    <xf numFmtId="0" fontId="2" fillId="7" borderId="0" xfId="3" applyFill="1"/>
    <xf numFmtId="0" fontId="0" fillId="5" borderId="1" xfId="2" applyFont="1" applyFill="1">
      <protection locked="0"/>
    </xf>
    <xf numFmtId="0" fontId="11" fillId="4" borderId="0" xfId="0" applyFont="1" applyFill="1"/>
    <xf numFmtId="0" fontId="0" fillId="4" borderId="0" xfId="0" applyFill="1" applyAlignment="1">
      <alignment wrapText="1"/>
    </xf>
    <xf numFmtId="0" fontId="4" fillId="4" borderId="0" xfId="0" applyFont="1" applyFill="1"/>
    <xf numFmtId="0" fontId="3" fillId="5" borderId="1" xfId="2" applyFill="1">
      <protection locked="0"/>
    </xf>
    <xf numFmtId="0" fontId="0" fillId="4" borderId="0" xfId="0" applyFill="1" applyAlignment="1">
      <alignment textRotation="45"/>
    </xf>
    <xf numFmtId="0" fontId="0" fillId="7" borderId="0" xfId="0" applyFill="1"/>
    <xf numFmtId="0" fontId="0" fillId="2" borderId="0" xfId="0" applyFill="1"/>
    <xf numFmtId="0" fontId="0" fillId="4" borderId="0" xfId="0" quotePrefix="1" applyFill="1"/>
    <xf numFmtId="0" fontId="8" fillId="4" borderId="0" xfId="0" applyFont="1" applyFill="1"/>
    <xf numFmtId="0" fontId="0" fillId="4" borderId="0" xfId="0" applyFill="1" applyAlignment="1">
      <alignment textRotation="45" wrapText="1"/>
    </xf>
    <xf numFmtId="0" fontId="1" fillId="9" borderId="3" xfId="0" applyFont="1" applyFill="1" applyBorder="1"/>
    <xf numFmtId="0" fontId="6" fillId="4" borderId="0" xfId="0" applyFont="1" applyFill="1"/>
    <xf numFmtId="0" fontId="6" fillId="4" borderId="0" xfId="0" applyFont="1" applyFill="1" applyAlignment="1">
      <alignment horizontal="right"/>
    </xf>
    <xf numFmtId="2" fontId="0" fillId="4" borderId="0" xfId="0" applyNumberFormat="1" applyFill="1"/>
    <xf numFmtId="9" fontId="0" fillId="4" borderId="0" xfId="0" applyNumberFormat="1" applyFill="1"/>
    <xf numFmtId="0" fontId="5" fillId="7" borderId="0" xfId="0" applyFont="1" applyFill="1"/>
    <xf numFmtId="0" fontId="0" fillId="8" borderId="0" xfId="0" applyFill="1"/>
    <xf numFmtId="2" fontId="0" fillId="8" borderId="0" xfId="0" applyNumberFormat="1" applyFill="1"/>
    <xf numFmtId="9" fontId="0" fillId="8" borderId="0" xfId="0" quotePrefix="1" applyNumberFormat="1" applyFill="1" applyBorder="1"/>
    <xf numFmtId="0" fontId="0" fillId="5" borderId="0" xfId="0" applyFill="1"/>
    <xf numFmtId="9" fontId="0" fillId="5" borderId="0" xfId="0" applyNumberFormat="1" applyFill="1" applyBorder="1"/>
    <xf numFmtId="2" fontId="0" fillId="5" borderId="0" xfId="0" applyNumberFormat="1" applyFill="1"/>
    <xf numFmtId="0" fontId="0" fillId="5" borderId="0" xfId="0" quotePrefix="1" applyFill="1"/>
    <xf numFmtId="9" fontId="0" fillId="5" borderId="0" xfId="0" quotePrefix="1" applyNumberFormat="1" applyFill="1" applyBorder="1"/>
    <xf numFmtId="9" fontId="0" fillId="8" borderId="0" xfId="0" applyNumberFormat="1" applyFill="1"/>
    <xf numFmtId="9" fontId="0" fillId="8" borderId="2" xfId="0" applyNumberFormat="1" applyFill="1" applyBorder="1"/>
    <xf numFmtId="0" fontId="9" fillId="4" borderId="0" xfId="0" applyFont="1" applyFill="1"/>
    <xf numFmtId="0" fontId="8" fillId="5" borderId="2" xfId="0" applyFont="1" applyFill="1" applyBorder="1"/>
    <xf numFmtId="0" fontId="8" fillId="5" borderId="0" xfId="0" applyFont="1" applyFill="1"/>
    <xf numFmtId="0" fontId="0" fillId="5" borderId="0" xfId="0" applyFont="1" applyFill="1"/>
    <xf numFmtId="0" fontId="1" fillId="4" borderId="0" xfId="0" applyFont="1" applyFill="1"/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0" fontId="0" fillId="4" borderId="5" xfId="0" applyFill="1" applyBorder="1" applyAlignment="1">
      <alignment vertical="top"/>
    </xf>
    <xf numFmtId="0" fontId="0" fillId="4" borderId="5" xfId="0" applyFill="1" applyBorder="1" applyAlignment="1">
      <alignment vertical="top" wrapText="1"/>
    </xf>
    <xf numFmtId="0" fontId="0" fillId="4" borderId="8" xfId="0" applyFill="1" applyBorder="1" applyAlignment="1">
      <alignment vertical="top"/>
    </xf>
    <xf numFmtId="0" fontId="0" fillId="4" borderId="8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49" fontId="0" fillId="4" borderId="8" xfId="0" applyNumberFormat="1" applyFill="1" applyBorder="1" applyAlignment="1">
      <alignment vertical="top" wrapText="1"/>
    </xf>
    <xf numFmtId="0" fontId="8" fillId="4" borderId="5" xfId="0" applyFont="1" applyFill="1" applyBorder="1" applyAlignment="1">
      <alignment vertical="top"/>
    </xf>
    <xf numFmtId="0" fontId="8" fillId="4" borderId="8" xfId="0" applyFont="1" applyFill="1" applyBorder="1" applyAlignment="1">
      <alignment vertical="top"/>
    </xf>
    <xf numFmtId="0" fontId="3" fillId="5" borderId="1" xfId="2" applyFill="1" applyAlignment="1">
      <alignment vertical="top"/>
      <protection locked="0"/>
    </xf>
    <xf numFmtId="0" fontId="0" fillId="4" borderId="0" xfId="0" applyFill="1" applyAlignment="1">
      <alignment horizontal="center" vertical="top"/>
    </xf>
    <xf numFmtId="0" fontId="0" fillId="4" borderId="0" xfId="0" applyFill="1" applyBorder="1" applyAlignment="1">
      <alignment vertical="top"/>
    </xf>
    <xf numFmtId="0" fontId="0" fillId="5" borderId="4" xfId="2" applyFont="1" applyFill="1" applyBorder="1" applyAlignment="1">
      <alignment vertical="top"/>
      <protection locked="0"/>
    </xf>
    <xf numFmtId="0" fontId="0" fillId="5" borderId="6" xfId="2" applyFont="1" applyFill="1" applyBorder="1" applyAlignment="1">
      <alignment vertical="top"/>
      <protection locked="0"/>
    </xf>
    <xf numFmtId="0" fontId="7" fillId="5" borderId="9" xfId="5" applyFill="1" applyBorder="1" applyAlignment="1" applyProtection="1">
      <alignment vertical="top"/>
      <protection locked="0"/>
    </xf>
    <xf numFmtId="0" fontId="0" fillId="5" borderId="6" xfId="2" applyFont="1" applyFill="1" applyBorder="1" applyAlignment="1">
      <alignment vertical="top" wrapText="1"/>
      <protection locked="0"/>
    </xf>
    <xf numFmtId="0" fontId="0" fillId="4" borderId="0" xfId="0" applyFill="1" applyAlignment="1">
      <alignment vertical="center"/>
    </xf>
    <xf numFmtId="164" fontId="0" fillId="4" borderId="0" xfId="0" applyNumberFormat="1" applyFill="1" applyAlignment="1">
      <alignment vertical="center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1" fillId="10" borderId="3" xfId="0" applyFont="1" applyFill="1" applyBorder="1"/>
    <xf numFmtId="0" fontId="4" fillId="4" borderId="0" xfId="4" applyFill="1" applyBorder="1"/>
    <xf numFmtId="0" fontId="3" fillId="4" borderId="0" xfId="2" applyFill="1" applyBorder="1">
      <protection locked="0"/>
    </xf>
    <xf numFmtId="0" fontId="0" fillId="4" borderId="0" xfId="0" applyFill="1" applyBorder="1" applyAlignment="1">
      <alignment vertical="top" wrapText="1"/>
    </xf>
    <xf numFmtId="0" fontId="3" fillId="4" borderId="0" xfId="2" applyFill="1" applyBorder="1" applyAlignment="1">
      <alignment vertical="top"/>
      <protection locked="0"/>
    </xf>
    <xf numFmtId="164" fontId="0" fillId="4" borderId="0" xfId="0" applyNumberFormat="1" applyFill="1" applyAlignment="1">
      <alignment vertical="top"/>
    </xf>
    <xf numFmtId="0" fontId="0" fillId="4" borderId="5" xfId="0" applyFill="1" applyBorder="1"/>
    <xf numFmtId="0" fontId="0" fillId="4" borderId="8" xfId="0" applyFill="1" applyBorder="1" applyAlignment="1">
      <alignment wrapText="1"/>
    </xf>
    <xf numFmtId="0" fontId="8" fillId="5" borderId="0" xfId="0" applyFont="1" applyFill="1" applyAlignment="1">
      <alignment wrapText="1"/>
    </xf>
    <xf numFmtId="0" fontId="8" fillId="5" borderId="0" xfId="0" applyFont="1" applyFill="1" applyAlignment="1">
      <alignment vertical="top"/>
    </xf>
    <xf numFmtId="0" fontId="8" fillId="5" borderId="0" xfId="0" applyFont="1" applyFill="1" applyAlignment="1"/>
    <xf numFmtId="0" fontId="3" fillId="5" borderId="9" xfId="2" applyFill="1" applyBorder="1" applyAlignment="1">
      <alignment wrapText="1"/>
      <protection locked="0"/>
    </xf>
    <xf numFmtId="0" fontId="3" fillId="5" borderId="4" xfId="2" applyFill="1" applyBorder="1" applyAlignment="1">
      <alignment wrapText="1"/>
      <protection locked="0"/>
    </xf>
    <xf numFmtId="0" fontId="3" fillId="5" borderId="10" xfId="2" applyFill="1" applyBorder="1" applyAlignment="1">
      <alignment wrapText="1"/>
      <protection locked="0"/>
    </xf>
    <xf numFmtId="0" fontId="2" fillId="7" borderId="0" xfId="3" applyFill="1" applyAlignment="1"/>
    <xf numFmtId="0" fontId="0" fillId="4" borderId="0" xfId="0" applyFill="1" applyAlignment="1"/>
    <xf numFmtId="0" fontId="0" fillId="4" borderId="0" xfId="0" applyFill="1" applyBorder="1" applyAlignment="1"/>
    <xf numFmtId="0" fontId="0" fillId="5" borderId="9" xfId="2" applyFont="1" applyFill="1" applyBorder="1" applyAlignment="1">
      <alignment wrapText="1"/>
      <protection locked="0"/>
    </xf>
    <xf numFmtId="0" fontId="8" fillId="5" borderId="0" xfId="0" applyFont="1" applyFill="1" applyAlignment="1">
      <alignment horizontal="center" vertical="center"/>
    </xf>
    <xf numFmtId="0" fontId="0" fillId="5" borderId="6" xfId="2" applyFont="1" applyFill="1" applyBorder="1" applyAlignment="1">
      <alignment wrapText="1"/>
      <protection locked="0"/>
    </xf>
    <xf numFmtId="0" fontId="0" fillId="5" borderId="1" xfId="2" applyFont="1" applyFill="1" applyAlignment="1">
      <alignment wrapText="1"/>
      <protection locked="0"/>
    </xf>
    <xf numFmtId="0" fontId="11" fillId="11" borderId="0" xfId="0" applyFont="1" applyFill="1"/>
    <xf numFmtId="0" fontId="0" fillId="4" borderId="0" xfId="2" applyFont="1" applyFill="1" applyBorder="1">
      <protection locked="0"/>
    </xf>
    <xf numFmtId="0" fontId="0" fillId="4" borderId="8" xfId="0" applyNumberFormat="1" applyFill="1" applyBorder="1" applyAlignment="1">
      <alignment vertical="top" wrapText="1"/>
    </xf>
    <xf numFmtId="0" fontId="0" fillId="0" borderId="0" xfId="0" applyFill="1"/>
    <xf numFmtId="0" fontId="10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3" fontId="0" fillId="5" borderId="4" xfId="2" quotePrefix="1" applyNumberFormat="1" applyFont="1" applyFill="1" applyBorder="1" applyAlignment="1">
      <alignment vertical="top"/>
      <protection locked="0"/>
    </xf>
  </cellXfs>
  <cellStyles count="6">
    <cellStyle name="EntryBox" xfId="2"/>
    <cellStyle name="Explanatory Text" xfId="1" builtinId="53" customBuiltin="1"/>
    <cellStyle name="Heading1" xfId="3"/>
    <cellStyle name="Hyperlink" xfId="5" builtinId="8"/>
    <cellStyle name="Instruction" xfId="4"/>
    <cellStyle name="Normal" xfId="0" builtinId="0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alpha val="50000"/>
              </a:schemeClr>
            </a:solidFill>
            <a:ln w="15875">
              <a:solidFill>
                <a:schemeClr val="tx1">
                  <a:lumMod val="85000"/>
                  <a:lumOff val="15000"/>
                </a:schemeClr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Results!$C$5:$C$8</c:f>
              <c:strCache>
                <c:ptCount val="4"/>
                <c:pt idx="0">
                  <c:v>Service delivery</c:v>
                </c:pt>
                <c:pt idx="1">
                  <c:v>Service consumption</c:v>
                </c:pt>
                <c:pt idx="2">
                  <c:v>Service management</c:v>
                </c:pt>
                <c:pt idx="3">
                  <c:v>Overall Maturity</c:v>
                </c:pt>
              </c:strCache>
            </c:strRef>
          </c:cat>
          <c:val>
            <c:numRef>
              <c:f>Results!$E$5:$E$8</c:f>
              <c:numCache>
                <c:formatCode>0.00</c:formatCode>
                <c:ptCount val="4"/>
                <c:pt idx="0">
                  <c:v>2.8500000000000005</c:v>
                </c:pt>
                <c:pt idx="1">
                  <c:v>2.6</c:v>
                </c:pt>
                <c:pt idx="2">
                  <c:v>2.25</c:v>
                </c:pt>
                <c:pt idx="3">
                  <c:v>2.54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3200"/>
        <c:axId val="201791104"/>
      </c:barChart>
      <c:catAx>
        <c:axId val="183603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1791104"/>
        <c:crosses val="autoZero"/>
        <c:auto val="1"/>
        <c:lblAlgn val="ctr"/>
        <c:lblOffset val="100"/>
        <c:noMultiLvlLbl val="0"/>
      </c:catAx>
      <c:valAx>
        <c:axId val="201791104"/>
        <c:scaling>
          <c:orientation val="minMax"/>
          <c:max val="5"/>
          <c:min val="0"/>
        </c:scaling>
        <c:delete val="0"/>
        <c:axPos val="t"/>
        <c:majorGridlines/>
        <c:numFmt formatCode="0.00" sourceLinked="1"/>
        <c:majorTickMark val="out"/>
        <c:minorTickMark val="none"/>
        <c:tickLblPos val="nextTo"/>
        <c:spPr>
          <a:noFill/>
        </c:spPr>
        <c:crossAx val="183603200"/>
        <c:crosses val="autoZero"/>
        <c:crossBetween val="between"/>
        <c:majorUnit val="1"/>
        <c:minorUnit val="0.2"/>
      </c:valAx>
      <c:spPr>
        <a:gradFill>
          <a:gsLst>
            <a:gs pos="0">
              <a:srgbClr val="FFC000">
                <a:lumMod val="100000"/>
                <a:alpha val="65000"/>
              </a:srgbClr>
            </a:gs>
            <a:gs pos="75000">
              <a:srgbClr val="00B0F0">
                <a:alpha val="50000"/>
              </a:srgbClr>
            </a:gs>
            <a:gs pos="50000">
              <a:srgbClr val="92D050">
                <a:alpha val="50000"/>
              </a:srgbClr>
            </a:gs>
            <a:gs pos="25000">
              <a:srgbClr val="FFFF00">
                <a:alpha val="50000"/>
              </a:srgbClr>
            </a:gs>
            <a:gs pos="100000">
              <a:schemeClr val="accent4">
                <a:lumMod val="100000"/>
                <a:alpha val="65000"/>
              </a:schemeClr>
            </a:gs>
          </a:gsLst>
          <a:lin ang="0" scaled="0"/>
        </a:gradFill>
      </c:spPr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618172</xdr:colOff>
      <xdr:row>9</xdr:row>
      <xdr:rowOff>2857</xdr:rowOff>
    </xdr:from>
    <xdr:to>
      <xdr:col>7</xdr:col>
      <xdr:colOff>399097</xdr:colOff>
      <xdr:row>23</xdr:row>
      <xdr:rowOff>79057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zarafidis@asep.g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I9"/>
  <sheetViews>
    <sheetView workbookViewId="0">
      <selection activeCell="B4" sqref="B4"/>
    </sheetView>
  </sheetViews>
  <sheetFormatPr defaultRowHeight="15" x14ac:dyDescent="0.25"/>
  <cols>
    <col min="1" max="1" width="9.140625" style="1"/>
    <col min="2" max="2" width="77.140625" style="1" customWidth="1"/>
    <col min="3" max="16384" width="9.140625" style="1"/>
  </cols>
  <sheetData>
    <row r="2" spans="1:9" ht="15.75" x14ac:dyDescent="0.25">
      <c r="B2" s="8" t="s">
        <v>146</v>
      </c>
      <c r="C2" s="8"/>
      <c r="D2" s="8"/>
      <c r="E2" s="8"/>
      <c r="F2" s="8"/>
      <c r="G2" s="8"/>
      <c r="H2" s="8"/>
      <c r="I2" s="15"/>
    </row>
    <row r="4" spans="1:9" x14ac:dyDescent="0.25">
      <c r="A4" s="1">
        <v>1</v>
      </c>
      <c r="B4" s="1" t="s">
        <v>237</v>
      </c>
    </row>
    <row r="5" spans="1:9" x14ac:dyDescent="0.25">
      <c r="A5" s="1">
        <v>2</v>
      </c>
      <c r="B5" s="1" t="s">
        <v>21</v>
      </c>
    </row>
    <row r="6" spans="1:9" x14ac:dyDescent="0.25">
      <c r="A6" s="1">
        <v>3</v>
      </c>
      <c r="B6" s="1" t="s">
        <v>42</v>
      </c>
    </row>
    <row r="7" spans="1:9" x14ac:dyDescent="0.25">
      <c r="B7" s="16"/>
    </row>
    <row r="8" spans="1:9" x14ac:dyDescent="0.25">
      <c r="A8" s="1">
        <v>4</v>
      </c>
      <c r="B8" s="1" t="s">
        <v>22</v>
      </c>
    </row>
    <row r="9" spans="1:9" x14ac:dyDescent="0.25">
      <c r="A9" s="1">
        <v>5</v>
      </c>
      <c r="B9" s="1" t="s">
        <v>168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B2:D19"/>
  <sheetViews>
    <sheetView workbookViewId="0">
      <selection activeCell="D9" sqref="D9"/>
    </sheetView>
  </sheetViews>
  <sheetFormatPr defaultRowHeight="15" x14ac:dyDescent="0.25"/>
  <cols>
    <col min="1" max="2" width="9.140625" style="1"/>
    <col min="3" max="3" width="88.140625" style="1" customWidth="1"/>
    <col min="4" max="4" width="57.140625" style="1" customWidth="1"/>
    <col min="5" max="16384" width="9.140625" style="1"/>
  </cols>
  <sheetData>
    <row r="2" spans="2:4" ht="15.75" x14ac:dyDescent="0.25">
      <c r="B2" s="6" t="s">
        <v>0</v>
      </c>
      <c r="C2" s="7"/>
      <c r="D2" s="8"/>
    </row>
    <row r="4" spans="2:4" x14ac:dyDescent="0.25">
      <c r="B4" s="1" t="s">
        <v>43</v>
      </c>
      <c r="C4" s="41" t="s">
        <v>93</v>
      </c>
      <c r="D4" s="41"/>
    </row>
    <row r="5" spans="2:4" x14ac:dyDescent="0.25">
      <c r="C5" s="43" t="s">
        <v>44</v>
      </c>
      <c r="D5" s="55" t="s">
        <v>251</v>
      </c>
    </row>
    <row r="6" spans="2:4" x14ac:dyDescent="0.25">
      <c r="C6" s="45" t="s">
        <v>45</v>
      </c>
      <c r="D6" s="56" t="s">
        <v>252</v>
      </c>
    </row>
    <row r="7" spans="2:4" x14ac:dyDescent="0.25">
      <c r="C7" s="41" t="s">
        <v>51</v>
      </c>
      <c r="D7" s="89" t="s">
        <v>253</v>
      </c>
    </row>
    <row r="8" spans="2:4" x14ac:dyDescent="0.25">
      <c r="C8" s="41"/>
      <c r="D8" s="41"/>
    </row>
    <row r="9" spans="2:4" ht="30" x14ac:dyDescent="0.25">
      <c r="B9" s="1" t="s">
        <v>46</v>
      </c>
      <c r="C9" s="44" t="s">
        <v>151</v>
      </c>
      <c r="D9" s="57" t="s">
        <v>239</v>
      </c>
    </row>
    <row r="10" spans="2:4" x14ac:dyDescent="0.25">
      <c r="C10" s="41"/>
      <c r="D10" s="41"/>
    </row>
    <row r="11" spans="2:4" x14ac:dyDescent="0.25">
      <c r="B11" s="1" t="s">
        <v>47</v>
      </c>
      <c r="C11" s="43" t="s">
        <v>94</v>
      </c>
      <c r="D11" s="55" t="s">
        <v>240</v>
      </c>
    </row>
    <row r="12" spans="2:4" x14ac:dyDescent="0.25">
      <c r="C12" s="41"/>
      <c r="D12" s="41"/>
    </row>
    <row r="13" spans="2:4" x14ac:dyDescent="0.25">
      <c r="B13" s="1" t="s">
        <v>48</v>
      </c>
      <c r="C13" s="43" t="s">
        <v>103</v>
      </c>
      <c r="D13" s="55" t="s">
        <v>241</v>
      </c>
    </row>
    <row r="14" spans="2:4" x14ac:dyDescent="0.25">
      <c r="C14" s="41"/>
      <c r="D14" s="41"/>
    </row>
    <row r="15" spans="2:4" x14ac:dyDescent="0.25">
      <c r="B15" s="1" t="s">
        <v>49</v>
      </c>
      <c r="C15" s="41" t="s">
        <v>95</v>
      </c>
      <c r="D15" s="41"/>
    </row>
    <row r="16" spans="2:4" x14ac:dyDescent="0.25">
      <c r="C16" s="43" t="s">
        <v>97</v>
      </c>
      <c r="D16" s="55" t="s">
        <v>100</v>
      </c>
    </row>
    <row r="17" spans="2:4" x14ac:dyDescent="0.25">
      <c r="C17" s="53" t="s">
        <v>96</v>
      </c>
      <c r="D17" s="54" t="s">
        <v>100</v>
      </c>
    </row>
    <row r="19" spans="2:4" x14ac:dyDescent="0.25">
      <c r="B19" s="4" t="s">
        <v>169</v>
      </c>
    </row>
  </sheetData>
  <sheetProtection selectLockedCells="1"/>
  <dataValidations count="1">
    <dataValidation type="list" allowBlank="1" showInputMessage="1" showErrorMessage="1" sqref="D16:D17">
      <formula1>A.5</formula1>
    </dataValidation>
  </dataValidations>
  <hyperlinks>
    <hyperlink ref="D6" r:id="rId1"/>
  </hyperlinks>
  <pageMargins left="0.7" right="0.7" top="0.75" bottom="0.75" header="0.3" footer="0.3"/>
  <pageSetup orientation="portrait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B2:J19"/>
  <sheetViews>
    <sheetView workbookViewId="0">
      <selection activeCell="D14" sqref="D14"/>
    </sheetView>
  </sheetViews>
  <sheetFormatPr defaultRowHeight="15" x14ac:dyDescent="0.25"/>
  <cols>
    <col min="1" max="2" width="9.140625" style="1"/>
    <col min="3" max="3" width="69.85546875" style="1" customWidth="1"/>
    <col min="4" max="4" width="27.28515625" style="1" customWidth="1"/>
    <col min="5" max="7" width="9.140625" style="1"/>
    <col min="8" max="11" width="9.140625" style="1" customWidth="1"/>
    <col min="12" max="16384" width="9.140625" style="1"/>
  </cols>
  <sheetData>
    <row r="2" spans="2:10" ht="15.75" x14ac:dyDescent="0.25">
      <c r="B2" s="6" t="s">
        <v>70</v>
      </c>
      <c r="C2" s="8" t="s">
        <v>235</v>
      </c>
      <c r="D2" s="8"/>
    </row>
    <row r="3" spans="2:10" x14ac:dyDescent="0.25">
      <c r="E3" s="10" t="s">
        <v>104</v>
      </c>
    </row>
    <row r="4" spans="2:10" ht="30" x14ac:dyDescent="0.25">
      <c r="B4" s="41" t="s">
        <v>23</v>
      </c>
      <c r="C4" s="42" t="s">
        <v>231</v>
      </c>
      <c r="D4" s="51" t="s">
        <v>3</v>
      </c>
      <c r="E4" s="1" t="s">
        <v>28</v>
      </c>
      <c r="H4" s="1">
        <f>COUNTIF(D4:D10,"Available")</f>
        <v>2</v>
      </c>
      <c r="J4" s="1" t="s">
        <v>39</v>
      </c>
    </row>
    <row r="5" spans="2:10" x14ac:dyDescent="0.25">
      <c r="D5" s="13" t="s">
        <v>3</v>
      </c>
      <c r="E5" s="1" t="s">
        <v>29</v>
      </c>
    </row>
    <row r="6" spans="2:10" x14ac:dyDescent="0.25">
      <c r="D6" s="13" t="s">
        <v>3</v>
      </c>
      <c r="E6" s="1" t="s">
        <v>30</v>
      </c>
    </row>
    <row r="7" spans="2:10" x14ac:dyDescent="0.25">
      <c r="E7" s="10" t="s">
        <v>105</v>
      </c>
    </row>
    <row r="8" spans="2:10" x14ac:dyDescent="0.25">
      <c r="D8" s="13" t="s">
        <v>3</v>
      </c>
      <c r="E8" s="1" t="s">
        <v>38</v>
      </c>
    </row>
    <row r="9" spans="2:10" x14ac:dyDescent="0.25">
      <c r="D9" s="13" t="s">
        <v>36</v>
      </c>
      <c r="E9" s="1" t="s">
        <v>106</v>
      </c>
    </row>
    <row r="10" spans="2:10" x14ac:dyDescent="0.25">
      <c r="D10" s="13" t="s">
        <v>36</v>
      </c>
      <c r="E10" s="1" t="s">
        <v>31</v>
      </c>
    </row>
    <row r="11" spans="2:10" x14ac:dyDescent="0.25">
      <c r="B11" s="12" t="str">
        <f>IF(H4&gt;0, "Please answer the following questions", "Please skip the questions below and proceed to section C. Service Landscaping")</f>
        <v>Please answer the following questions</v>
      </c>
      <c r="H11" s="1" t="s">
        <v>52</v>
      </c>
      <c r="I11" s="1" t="s">
        <v>53</v>
      </c>
    </row>
    <row r="12" spans="2:10" ht="60" x14ac:dyDescent="0.25">
      <c r="B12" s="43" t="s">
        <v>24</v>
      </c>
      <c r="C12" s="44" t="s">
        <v>147</v>
      </c>
      <c r="D12" s="81" t="s">
        <v>170</v>
      </c>
      <c r="H12" s="58">
        <f>IF(ISNA(VLOOKUP(D12,'Data tables'!$F$7:$G$9,2,FALSE)),0,VLOOKUP(D12,'Data tables'!$F$7:$G$9,2,FALSE))</f>
        <v>3</v>
      </c>
      <c r="I12" s="59">
        <v>0.4</v>
      </c>
    </row>
    <row r="13" spans="2:10" ht="60" x14ac:dyDescent="0.25">
      <c r="B13" s="45" t="s">
        <v>55</v>
      </c>
      <c r="C13" s="46" t="s">
        <v>33</v>
      </c>
      <c r="D13" s="73" t="s">
        <v>172</v>
      </c>
      <c r="H13" s="58">
        <f>IF(ISNA(VLOOKUP(D13,'Data tables'!F11:G14,2,FALSE)),0,VLOOKUP(D13,'Data tables'!$F$11:$G$14,2,FALSE))</f>
        <v>3</v>
      </c>
      <c r="I13" s="59">
        <v>0.4</v>
      </c>
    </row>
    <row r="14" spans="2:10" x14ac:dyDescent="0.25">
      <c r="B14" s="45" t="s">
        <v>56</v>
      </c>
      <c r="C14" s="46" t="s">
        <v>35</v>
      </c>
      <c r="D14" s="73" t="s">
        <v>37</v>
      </c>
      <c r="H14" s="58">
        <f>IF(ISNA(VLOOKUP(D14,'Data tables'!F16:G18,2,FALSE)),0,VLOOKUP(D14,'Data tables'!$F$16:$G$18,2,FALSE))</f>
        <v>1</v>
      </c>
      <c r="I14" s="59">
        <v>0.1</v>
      </c>
    </row>
    <row r="15" spans="2:10" ht="45" x14ac:dyDescent="0.25">
      <c r="B15" s="45" t="s">
        <v>57</v>
      </c>
      <c r="C15" s="46" t="s">
        <v>88</v>
      </c>
      <c r="D15" s="79" t="s">
        <v>177</v>
      </c>
      <c r="H15" s="58">
        <f>IF(ISNA(VLOOKUP(D15,'Data tables'!F20:G23,2,FALSE)),0,VLOOKUP(D15,'Data tables'!$F$20:$G$23,2,FALSE))</f>
        <v>4</v>
      </c>
      <c r="I15" s="59">
        <v>0.05</v>
      </c>
    </row>
    <row r="16" spans="2:10" ht="30" x14ac:dyDescent="0.25">
      <c r="B16" s="41" t="s">
        <v>58</v>
      </c>
      <c r="C16" s="41" t="s">
        <v>107</v>
      </c>
      <c r="D16" s="74" t="s">
        <v>181</v>
      </c>
      <c r="H16" s="58">
        <f>IF(ISNA(VLOOKUP(D16,'Data tables'!F25:G27,2,FALSE)),0,VLOOKUP(D16,'Data tables'!$F$25:$G$27,2,FALSE))</f>
        <v>3</v>
      </c>
      <c r="I16" s="59">
        <v>0.05</v>
      </c>
    </row>
    <row r="19" spans="8:9" x14ac:dyDescent="0.25">
      <c r="H19" s="20">
        <f>IF(H4&gt;0, SUMPRODUCT(H12:H16, I12:I16), 1)</f>
        <v>2.8500000000000005</v>
      </c>
      <c r="I19" s="1" t="s">
        <v>91</v>
      </c>
    </row>
  </sheetData>
  <sheetProtection selectLockedCells="1"/>
  <dataValidations count="7">
    <dataValidation type="list" allowBlank="1" showInputMessage="1" showErrorMessage="1" sqref="D11">
      <formula1>lst_C.1</formula1>
    </dataValidation>
    <dataValidation type="list" allowBlank="1" showInputMessage="1" showErrorMessage="1" sqref="D12">
      <formula1>B.2</formula1>
    </dataValidation>
    <dataValidation type="list" allowBlank="1" showInputMessage="1" showErrorMessage="1" sqref="D13">
      <formula1>B.3</formula1>
    </dataValidation>
    <dataValidation type="list" allowBlank="1" showInputMessage="1" showErrorMessage="1" sqref="D14">
      <formula1>B.4</formula1>
    </dataValidation>
    <dataValidation type="list" allowBlank="1" showInputMessage="1" showErrorMessage="1" sqref="D16">
      <formula1>B.6</formula1>
    </dataValidation>
    <dataValidation type="list" allowBlank="1" showInputMessage="1" showErrorMessage="1" sqref="D15">
      <formula1>B.5</formula1>
    </dataValidation>
    <dataValidation type="list" allowBlank="1" showInputMessage="1" showErrorMessage="1" sqref="D4:D6 D8:D10">
      <formula1>B.1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/>
  </sheetPr>
  <dimension ref="B2:F69"/>
  <sheetViews>
    <sheetView workbookViewId="0">
      <selection activeCell="C7" sqref="C7"/>
    </sheetView>
  </sheetViews>
  <sheetFormatPr defaultRowHeight="15" x14ac:dyDescent="0.25"/>
  <cols>
    <col min="1" max="1" width="9.140625" style="1"/>
    <col min="2" max="2" width="5.7109375" style="1" customWidth="1"/>
    <col min="3" max="3" width="45.7109375" style="1" customWidth="1"/>
    <col min="4" max="4" width="42.5703125" style="1" customWidth="1"/>
    <col min="5" max="5" width="69.42578125" style="1" customWidth="1"/>
    <col min="6" max="6" width="19.140625" style="1" customWidth="1"/>
    <col min="7" max="16384" width="9.140625" style="1"/>
  </cols>
  <sheetData>
    <row r="2" spans="2:6" ht="15.75" x14ac:dyDescent="0.25">
      <c r="B2" s="6" t="s">
        <v>167</v>
      </c>
      <c r="C2" s="7"/>
      <c r="D2" s="7"/>
      <c r="E2" s="7"/>
    </row>
    <row r="4" spans="2:6" x14ac:dyDescent="0.25">
      <c r="B4" s="5" t="s">
        <v>27</v>
      </c>
      <c r="C4" s="5" t="s">
        <v>1</v>
      </c>
      <c r="D4" s="5"/>
      <c r="E4" s="5"/>
    </row>
    <row r="5" spans="2:6" ht="178.5" customHeight="1" x14ac:dyDescent="0.25">
      <c r="C5" s="19" t="s">
        <v>158</v>
      </c>
      <c r="D5" s="14" t="s">
        <v>148</v>
      </c>
      <c r="E5" s="14" t="s">
        <v>149</v>
      </c>
    </row>
    <row r="6" spans="2:6" x14ac:dyDescent="0.25">
      <c r="B6" s="1">
        <v>1</v>
      </c>
      <c r="C6" s="9" t="s">
        <v>152</v>
      </c>
      <c r="D6" s="9" t="s">
        <v>126</v>
      </c>
      <c r="E6" s="9" t="s">
        <v>188</v>
      </c>
      <c r="F6" s="10"/>
    </row>
    <row r="7" spans="2:6" x14ac:dyDescent="0.25">
      <c r="B7" s="1">
        <v>2</v>
      </c>
      <c r="C7" s="9" t="s">
        <v>144</v>
      </c>
      <c r="D7" s="9"/>
      <c r="E7" s="9"/>
      <c r="F7" s="83" t="s">
        <v>250</v>
      </c>
    </row>
    <row r="8" spans="2:6" x14ac:dyDescent="0.25">
      <c r="B8" s="1">
        <v>3</v>
      </c>
      <c r="C8" s="9" t="s">
        <v>246</v>
      </c>
      <c r="D8" s="9" t="s">
        <v>126</v>
      </c>
      <c r="E8" s="9" t="s">
        <v>188</v>
      </c>
    </row>
    <row r="9" spans="2:6" x14ac:dyDescent="0.25">
      <c r="B9" s="1">
        <v>4</v>
      </c>
      <c r="C9" s="9" t="s">
        <v>247</v>
      </c>
      <c r="D9" s="9" t="s">
        <v>126</v>
      </c>
      <c r="E9" s="9" t="s">
        <v>188</v>
      </c>
      <c r="F9" s="10"/>
    </row>
    <row r="10" spans="2:6" x14ac:dyDescent="0.25">
      <c r="B10" s="1">
        <v>5</v>
      </c>
      <c r="C10" s="9" t="s">
        <v>243</v>
      </c>
      <c r="D10" s="9" t="s">
        <v>5</v>
      </c>
      <c r="E10" s="9" t="s">
        <v>188</v>
      </c>
      <c r="F10" s="10" t="s">
        <v>248</v>
      </c>
    </row>
    <row r="11" spans="2:6" ht="30" x14ac:dyDescent="0.25">
      <c r="B11" s="1">
        <v>6</v>
      </c>
      <c r="C11" s="82" t="s">
        <v>242</v>
      </c>
      <c r="D11" s="9" t="s">
        <v>5</v>
      </c>
      <c r="E11" s="9" t="s">
        <v>188</v>
      </c>
      <c r="F11" s="1" t="s">
        <v>249</v>
      </c>
    </row>
    <row r="12" spans="2:6" ht="30" x14ac:dyDescent="0.25">
      <c r="B12" s="1">
        <v>7</v>
      </c>
      <c r="C12" s="82" t="s">
        <v>244</v>
      </c>
      <c r="D12" s="9" t="s">
        <v>5</v>
      </c>
      <c r="E12" s="9" t="s">
        <v>188</v>
      </c>
      <c r="F12" s="1" t="s">
        <v>249</v>
      </c>
    </row>
    <row r="13" spans="2:6" ht="30" x14ac:dyDescent="0.25">
      <c r="B13" s="1">
        <v>8</v>
      </c>
      <c r="C13" s="82" t="s">
        <v>245</v>
      </c>
      <c r="D13" s="9" t="s">
        <v>5</v>
      </c>
      <c r="E13" s="9" t="s">
        <v>188</v>
      </c>
      <c r="F13" s="1" t="s">
        <v>249</v>
      </c>
    </row>
    <row r="14" spans="2:6" x14ac:dyDescent="0.25">
      <c r="C14" s="9" t="s">
        <v>144</v>
      </c>
      <c r="D14" s="9"/>
      <c r="E14" s="9"/>
    </row>
    <row r="15" spans="2:6" x14ac:dyDescent="0.25">
      <c r="C15" s="9" t="s">
        <v>144</v>
      </c>
      <c r="D15" s="9"/>
      <c r="E15" s="9"/>
    </row>
    <row r="17" spans="2:5" x14ac:dyDescent="0.25">
      <c r="B17" s="40"/>
      <c r="C17" s="40"/>
      <c r="D17" s="40"/>
    </row>
    <row r="18" spans="2:5" x14ac:dyDescent="0.25">
      <c r="B18" s="12" t="str">
        <f>IF(AND(COUNTIF(D7:D15,"Digitally")&gt;=1, COUNTIF(E7:E15,"Reuse of an existing service")&gt;=1),"Please continue to C. Consumption Services", "Please Continue to D. Consumption Management")</f>
        <v>Please continue to C. Consumption Services</v>
      </c>
      <c r="C18" s="11"/>
      <c r="D18" s="14"/>
    </row>
    <row r="19" spans="2:5" x14ac:dyDescent="0.25">
      <c r="C19" s="11"/>
      <c r="D19" s="14"/>
      <c r="E19" s="14"/>
    </row>
    <row r="20" spans="2:5" x14ac:dyDescent="0.25">
      <c r="C20" s="11"/>
      <c r="D20" s="14"/>
      <c r="E20" s="14"/>
    </row>
    <row r="21" spans="2:5" x14ac:dyDescent="0.25">
      <c r="C21" s="11"/>
      <c r="D21" s="14"/>
      <c r="E21" s="14"/>
    </row>
    <row r="22" spans="2:5" x14ac:dyDescent="0.25">
      <c r="C22" s="11"/>
      <c r="D22" s="14"/>
      <c r="E22" s="14"/>
    </row>
    <row r="23" spans="2:5" x14ac:dyDescent="0.25">
      <c r="C23" s="11"/>
      <c r="D23" s="14"/>
      <c r="E23" s="14"/>
    </row>
    <row r="24" spans="2:5" x14ac:dyDescent="0.25">
      <c r="C24" s="11"/>
      <c r="D24" s="14"/>
      <c r="E24" s="14"/>
    </row>
    <row r="25" spans="2:5" x14ac:dyDescent="0.25">
      <c r="B25" s="4"/>
    </row>
    <row r="69" spans="2:2" x14ac:dyDescent="0.25">
      <c r="B69" s="4" t="s">
        <v>50</v>
      </c>
    </row>
  </sheetData>
  <sheetProtection selectLockedCells="1"/>
  <conditionalFormatting sqref="D6:D16">
    <cfRule type="expression" priority="5">
      <formula>OR($D$9="Manual",$E$9&lt;&gt;"Reuse of an existing service")</formula>
    </cfRule>
  </conditionalFormatting>
  <dataValidations count="2">
    <dataValidation type="list" allowBlank="1" showInputMessage="1" showErrorMessage="1" sqref="D6:D13 D14:D15">
      <formula1>C.2</formula1>
    </dataValidation>
    <dataValidation type="list" allowBlank="1" showInputMessage="1" sqref="C6:C13 C14:C15">
      <formula1>ServicesConsumed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tables'!$C$20:$C$22</xm:f>
          </x14:formula1>
          <xm:sqref>E6:E13 E14:E15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249977111117893"/>
  </sheetPr>
  <dimension ref="B2:V29"/>
  <sheetViews>
    <sheetView topLeftCell="F4" workbookViewId="0">
      <selection activeCell="N22" sqref="N22"/>
    </sheetView>
  </sheetViews>
  <sheetFormatPr defaultRowHeight="15" x14ac:dyDescent="0.25"/>
  <cols>
    <col min="1" max="2" width="9.140625" style="1"/>
    <col min="3" max="3" width="45.7109375" style="1" customWidth="1"/>
    <col min="4" max="4" width="33.7109375" style="1" customWidth="1"/>
    <col min="5" max="5" width="22.85546875" style="77" customWidth="1"/>
    <col min="6" max="6" width="41.5703125" style="1" customWidth="1"/>
    <col min="7" max="12" width="22.85546875" style="1" customWidth="1"/>
    <col min="13" max="13" width="9.140625" style="1"/>
    <col min="14" max="23" width="9.140625" style="1" customWidth="1"/>
    <col min="24" max="16384" width="9.140625" style="1"/>
  </cols>
  <sheetData>
    <row r="2" spans="2:22" ht="15.75" x14ac:dyDescent="0.25">
      <c r="B2" s="8" t="s">
        <v>71</v>
      </c>
      <c r="C2" s="8"/>
      <c r="D2" s="8"/>
      <c r="E2" s="76"/>
      <c r="F2" s="8"/>
      <c r="G2" s="8"/>
      <c r="H2" s="8"/>
      <c r="I2" s="8"/>
      <c r="J2" s="8"/>
      <c r="K2" s="8"/>
      <c r="L2" s="8"/>
      <c r="M2" s="2"/>
    </row>
    <row r="4" spans="2:22" x14ac:dyDescent="0.25">
      <c r="B4" s="4"/>
    </row>
    <row r="6" spans="2:22" ht="128.25" customHeight="1" x14ac:dyDescent="0.25">
      <c r="C6" s="11"/>
      <c r="D6" s="19" t="str">
        <f>IF('C. Service Landscaping'!$C6&lt;&gt;"&lt;Name of the consumed service&gt;",IF(AND('C. Service Landscaping'!$D6="Digitally",'C. Service Landscaping'!$E6="Reuse of an existing service"),'C. Service Landscaping'!$C6,"N.A."),"N.A.")</f>
        <v>Authentication Service</v>
      </c>
      <c r="E6" s="19" t="str">
        <f>IF('C. Service Landscaping'!$C7&lt;&gt;"&lt;Name of the consumed service&gt;",IF(AND('C. Service Landscaping'!$D7="Digitally",'C. Service Landscaping'!$E7="Reuse of an existing service"),'C. Service Landscaping'!$C7,"N.A."),"N.A.")</f>
        <v>N.A.</v>
      </c>
      <c r="F6" s="19" t="str">
        <f>IF('C. Service Landscaping'!$C8&lt;&gt;"&lt;Name of the consumed service&gt;",IF(AND('C. Service Landscaping'!$D8="Digitally",'C. Service Landscaping'!$E8="Reuse of an existing service"),'C. Service Landscaping'!$C8,"N.A."),"N.A.")</f>
        <v>Άντληση στοιχείων ανεργίας υποψηφίου από ΟΑΕΔ</v>
      </c>
      <c r="G6" s="19" t="str">
        <f>IF('C. Service Landscaping'!$C9&lt;&gt;"&lt;Name of the consumed service&gt;",IF(AND('C. Service Landscaping'!$D9="Digitally",'C. Service Landscaping'!$E9="Reuse of an existing service"),'C. Service Landscaping'!$C9,"N.A."),"N.A.")</f>
        <v>Δέσμευση παραβόλων υποψηφίων</v>
      </c>
      <c r="H6" s="19" t="str">
        <f>IF('C. Service Landscaping'!$C10&lt;&gt;"&lt;Name of the consumed service&gt;",IF(AND('C. Service Landscaping'!$D10="Digitally",'C. Service Landscaping'!$E10="Reuse of an existing service"),'C. Service Landscaping'!$C10,"N.A."),"N.A.")</f>
        <v>N.A.</v>
      </c>
      <c r="I6" s="19" t="str">
        <f>IF('C. Service Landscaping'!$C11&lt;&gt;"&lt;Name of the consumed service&gt;",IF(AND('C. Service Landscaping'!$D11="Digitally",'C. Service Landscaping'!$E11="Reuse of an existing service"),'C. Service Landscaping'!$C11,"N.A."),"N.A.")</f>
        <v>N.A.</v>
      </c>
      <c r="J6" s="19" t="str">
        <f>IF('C. Service Landscaping'!$C12&lt;&gt;"&lt;Name of the consumed service&gt;",IF(AND('C. Service Landscaping'!$D12="Digitally",'C. Service Landscaping'!$E12="Reuse of an existing service"),'C. Service Landscaping'!$C12,"N.A."),"N.A.")</f>
        <v>N.A.</v>
      </c>
      <c r="K6" s="19" t="str">
        <f>IF('C. Service Landscaping'!$C13&lt;&gt;"&lt;Name of the consumed service&gt;",IF(AND('C. Service Landscaping'!$D13="Digitally",'C. Service Landscaping'!$E13="Reuse of an existing service"),'C. Service Landscaping'!$C13,"N.A."),"N.A.")</f>
        <v>N.A.</v>
      </c>
      <c r="L6" s="19" t="str">
        <f>IF('C. Service Landscaping'!$C15&lt;&gt;"&lt;Name of the consumed service&gt;",IF(AND('C. Service Landscaping'!$D15="Digitally",'C. Service Landscaping'!$E15="Reuse of an existing service"),'C. Service Landscaping'!$C15,"N.A."),"N.A.")</f>
        <v>N.A.</v>
      </c>
      <c r="N6" s="14" t="str">
        <f>D6</f>
        <v>Authentication Service</v>
      </c>
      <c r="O6" s="14" t="str">
        <f>E6</f>
        <v>N.A.</v>
      </c>
      <c r="P6" s="14" t="str">
        <f>F6</f>
        <v>Άντληση στοιχείων ανεργίας υποψηφίου από ΟΑΕΔ</v>
      </c>
      <c r="Q6" s="14" t="str">
        <f t="shared" ref="Q6:U6" si="0">G6</f>
        <v>Δέσμευση παραβόλων υποψηφίων</v>
      </c>
      <c r="R6" s="14" t="str">
        <f t="shared" si="0"/>
        <v>N.A.</v>
      </c>
      <c r="S6" s="14" t="str">
        <f t="shared" si="0"/>
        <v>N.A.</v>
      </c>
      <c r="T6" s="14" t="str">
        <f t="shared" si="0"/>
        <v>N.A.</v>
      </c>
      <c r="U6" s="14" t="str">
        <f t="shared" si="0"/>
        <v>N.A.</v>
      </c>
      <c r="V6" s="1" t="s">
        <v>54</v>
      </c>
    </row>
    <row r="7" spans="2:22" ht="30" x14ac:dyDescent="0.25">
      <c r="B7" s="43" t="s">
        <v>32</v>
      </c>
      <c r="C7" s="44" t="s">
        <v>78</v>
      </c>
      <c r="D7" s="75" t="s">
        <v>192</v>
      </c>
      <c r="E7" s="75" t="s">
        <v>192</v>
      </c>
      <c r="F7" s="75" t="s">
        <v>192</v>
      </c>
      <c r="G7" s="75" t="s">
        <v>192</v>
      </c>
      <c r="H7" s="75"/>
      <c r="I7" s="75"/>
      <c r="J7" s="75"/>
      <c r="K7" s="75"/>
      <c r="L7" s="75"/>
      <c r="N7" s="52">
        <f>IF(ISNA(VLOOKUP(D7,'Data tables'!$J$3:$K$6,2,FALSE)),0,VLOOKUP(D7,'Data tables'!$J$3:$K$6,2,FALSE))</f>
        <v>5</v>
      </c>
      <c r="O7" s="52">
        <f>IF(ISNA(VLOOKUP(E7,'Data tables'!$J$3:$K$6,2,FALSE)),0,VLOOKUP(E7,'Data tables'!$J$3:$K$6,2,FALSE))</f>
        <v>5</v>
      </c>
      <c r="P7" s="52">
        <f>IF(ISNA(VLOOKUP(F7,'Data tables'!$J$3:$K$6,2,FALSE)),0,VLOOKUP(F7,'Data tables'!$J$3:$K$6,2,FALSE))</f>
        <v>5</v>
      </c>
      <c r="Q7" s="52">
        <f>IF(ISNA(VLOOKUP(G7,'Data tables'!$J$3:$K$6,2,FALSE)),0,VLOOKUP(G7,'Data tables'!$J$3:$K$6,2,FALSE))</f>
        <v>5</v>
      </c>
      <c r="R7" s="52">
        <f>IF(ISNA(VLOOKUP(I7,'Data tables'!$J$3:$K$6,2,FALSE)),0,VLOOKUP(I7,'Data tables'!$J$3:$K$6,2,FALSE))</f>
        <v>0</v>
      </c>
      <c r="S7" s="52">
        <f>IF(ISNA(VLOOKUP(J7,'Data tables'!$J$3:$K$6,2,FALSE)),0,VLOOKUP(J7,'Data tables'!$J$3:$K$6,2,FALSE))</f>
        <v>0</v>
      </c>
      <c r="T7" s="52">
        <f>IF(ISNA(VLOOKUP(K7,'Data tables'!$J$3:$K$6,2,FALSE)),0,VLOOKUP(K7,'Data tables'!$J$3:$K$6,2,FALSE))</f>
        <v>0</v>
      </c>
      <c r="U7" s="52">
        <f>IF(ISNA(VLOOKUP(L7,'Data tables'!$J$3:$K$6,2,FALSE)),0,VLOOKUP(L7,'Data tables'!$J$3:$K$6,2,FALSE))</f>
        <v>0</v>
      </c>
      <c r="V7" s="67">
        <v>0.1</v>
      </c>
    </row>
    <row r="8" spans="2:22" ht="30" x14ac:dyDescent="0.25">
      <c r="B8" s="45" t="s">
        <v>34</v>
      </c>
      <c r="C8" s="46" t="s">
        <v>129</v>
      </c>
      <c r="D8" s="73" t="s">
        <v>194</v>
      </c>
      <c r="E8" s="73" t="s">
        <v>194</v>
      </c>
      <c r="F8" s="73" t="s">
        <v>194</v>
      </c>
      <c r="G8" s="73" t="s">
        <v>194</v>
      </c>
      <c r="H8" s="73"/>
      <c r="I8" s="73"/>
      <c r="J8" s="73"/>
      <c r="K8" s="73"/>
      <c r="L8" s="73"/>
      <c r="N8" s="52">
        <f>IF(ISNA(VLOOKUP(D8,'Data tables'!$J$8:$K$12,2,FALSE)),0,VLOOKUP(D8,'Data tables'!$J$8:$K$12,2,FALSE))</f>
        <v>3</v>
      </c>
      <c r="O8" s="52">
        <f>IF(ISNA(VLOOKUP(E8,'Data tables'!$J$8:$K$12,2,FALSE)),0,VLOOKUP(E8,'Data tables'!$J$8:$K$12,2,FALSE))</f>
        <v>3</v>
      </c>
      <c r="P8" s="52">
        <f>IF(ISNA(VLOOKUP(F8,'Data tables'!$J$8:$K$12,2,FALSE)),0,VLOOKUP(F8,'Data tables'!$J$8:$K$12,2,FALSE))</f>
        <v>3</v>
      </c>
      <c r="Q8" s="52">
        <f>IF(ISNA(VLOOKUP(G8,'Data tables'!$J$8:$K$12,2,FALSE)),0,VLOOKUP(G8,'Data tables'!$J$8:$K$12,2,FALSE))</f>
        <v>3</v>
      </c>
      <c r="R8" s="52">
        <f>IF(ISNA(VLOOKUP(I8,'Data tables'!$J$8:$K$12,2,FALSE)),0,VLOOKUP(I8,'Data tables'!$J$8:$K$12,2,FALSE))</f>
        <v>0</v>
      </c>
      <c r="S8" s="52">
        <f>IF(ISNA(VLOOKUP(J8,'Data tables'!$J$8:$K$12,2,FALSE)),0,VLOOKUP(J8,'Data tables'!$J$8:$K$12,2,FALSE))</f>
        <v>0</v>
      </c>
      <c r="T8" s="52">
        <f>IF(ISNA(VLOOKUP(K8,'Data tables'!$J$8:$K$12,2,FALSE)),0,VLOOKUP(K8,'Data tables'!$J$8:$K$12,2,FALSE))</f>
        <v>0</v>
      </c>
      <c r="U8" s="52">
        <f>IF(ISNA(VLOOKUP(L8,'Data tables'!$J$8:$K$12,2,FALSE)),0,VLOOKUP(L8,'Data tables'!$J$8:$K$12,2,FALSE))</f>
        <v>0</v>
      </c>
      <c r="V8" s="67">
        <v>0.1</v>
      </c>
    </row>
    <row r="9" spans="2:22" ht="30" x14ac:dyDescent="0.25">
      <c r="B9" s="45" t="s">
        <v>72</v>
      </c>
      <c r="C9" s="46" t="s">
        <v>130</v>
      </c>
      <c r="D9" s="73" t="s">
        <v>199</v>
      </c>
      <c r="E9" s="73" t="s">
        <v>199</v>
      </c>
      <c r="F9" s="73" t="s">
        <v>199</v>
      </c>
      <c r="G9" s="73" t="s">
        <v>199</v>
      </c>
      <c r="H9" s="73"/>
      <c r="I9" s="73"/>
      <c r="J9" s="73"/>
      <c r="K9" s="73"/>
      <c r="L9" s="73"/>
      <c r="N9" s="52">
        <f>IF(ISNA(VLOOKUP(D9,'Data tables'!$J$14:$K$15,2,FALSE)),0,VLOOKUP(D9,'Data tables'!$J$14:$K$15,2,FALSE))</f>
        <v>5</v>
      </c>
      <c r="O9" s="52">
        <f>IF(ISNA(VLOOKUP(E9,'Data tables'!$J$14:$K$15,2,FALSE)),0,VLOOKUP(E9,'Data tables'!$J$14:$K$15,2,FALSE))</f>
        <v>5</v>
      </c>
      <c r="P9" s="52">
        <f>IF(ISNA(VLOOKUP(F9,'Data tables'!$J$14:$K$15,2,FALSE)),0,VLOOKUP(F9,'Data tables'!$J$14:$K$15,2,FALSE))</f>
        <v>5</v>
      </c>
      <c r="Q9" s="52">
        <f>IF(ISNA(VLOOKUP(G9,'Data tables'!$J$14:$K$15,2,FALSE)),0,VLOOKUP(G9,'Data tables'!$J$14:$K$15,2,FALSE))</f>
        <v>5</v>
      </c>
      <c r="R9" s="52">
        <f>IF(ISNA(VLOOKUP(I9,'Data tables'!$J$14:$K$15,2,FALSE)),0,VLOOKUP(I9,'Data tables'!$J$14:$K$15,2,FALSE))</f>
        <v>0</v>
      </c>
      <c r="S9" s="52">
        <f>IF(ISNA(VLOOKUP(J9,'Data tables'!$J$14:$K$15,2,FALSE)),0,VLOOKUP(J9,'Data tables'!$J$14:$K$15,2,FALSE))</f>
        <v>0</v>
      </c>
      <c r="T9" s="52">
        <f>IF(ISNA(VLOOKUP(K9,'Data tables'!$J$14:$K$15,2,FALSE)),0,VLOOKUP(K9,'Data tables'!$J$14:$K$15,2,FALSE))</f>
        <v>0</v>
      </c>
      <c r="U9" s="52">
        <f>IF(ISNA(VLOOKUP(L9,'Data tables'!$J$14:$K$15,2,FALSE)),0,VLOOKUP(L9,'Data tables'!$J$14:$K$15,2,FALSE))</f>
        <v>0</v>
      </c>
      <c r="V9" s="67">
        <v>0.2</v>
      </c>
    </row>
    <row r="10" spans="2:22" ht="45" x14ac:dyDescent="0.25">
      <c r="B10" s="45" t="s">
        <v>73</v>
      </c>
      <c r="C10" s="46" t="s">
        <v>59</v>
      </c>
      <c r="D10" s="73" t="s">
        <v>203</v>
      </c>
      <c r="E10" s="73" t="s">
        <v>202</v>
      </c>
      <c r="F10" s="73" t="s">
        <v>202</v>
      </c>
      <c r="G10" s="73" t="s">
        <v>203</v>
      </c>
      <c r="H10" s="73"/>
      <c r="I10" s="73"/>
      <c r="J10" s="73"/>
      <c r="K10" s="73"/>
      <c r="L10" s="73"/>
      <c r="N10" s="52">
        <f>IF(ISNA(VLOOKUP(D10,'Data tables'!$J$17:$K$20,2,FALSE)),0,VLOOKUP(D10,'Data tables'!$J$17:$K$20,2,FALSE))</f>
        <v>5</v>
      </c>
      <c r="O10" s="52">
        <f>IF(ISNA(VLOOKUP(E10,'Data tables'!$J$17:$K$20,2,FALSE)),0,VLOOKUP(E10,'Data tables'!$J$17:$K$20,2,FALSE))</f>
        <v>4</v>
      </c>
      <c r="P10" s="52">
        <f>IF(ISNA(VLOOKUP(F10,'Data tables'!$J$17:$K$20,2,FALSE)),0,VLOOKUP(F10,'Data tables'!$J$17:$K$20,2,FALSE))</f>
        <v>4</v>
      </c>
      <c r="Q10" s="52">
        <f>IF(ISNA(VLOOKUP(G10,'Data tables'!$J$17:$K$20,2,FALSE)),0,VLOOKUP(G10,'Data tables'!$J$17:$K$20,2,FALSE))</f>
        <v>5</v>
      </c>
      <c r="R10" s="52">
        <f>IF(ISNA(VLOOKUP(I10,'Data tables'!$J$17:$K$20,2,FALSE)),0,VLOOKUP(I10,'Data tables'!$J$17:$K$20,2,FALSE))</f>
        <v>0</v>
      </c>
      <c r="S10" s="52">
        <f>IF(ISNA(VLOOKUP(J10,'Data tables'!$J$17:$K$20,2,FALSE)),0,VLOOKUP(J10,'Data tables'!$J$17:$K$20,2,FALSE))</f>
        <v>0</v>
      </c>
      <c r="T10" s="52">
        <f>IF(ISNA(VLOOKUP(K10,'Data tables'!$J$17:$K$20,2,FALSE)),0,VLOOKUP(K10,'Data tables'!$J$17:$K$20,2,FALSE))</f>
        <v>0</v>
      </c>
      <c r="U10" s="52">
        <f>IF(ISNA(VLOOKUP(L10,'Data tables'!$J$17:$K$20,2,FALSE)),0,VLOOKUP(L10,'Data tables'!$J$17:$K$20,2,FALSE))</f>
        <v>0</v>
      </c>
      <c r="V10" s="67">
        <v>0.1</v>
      </c>
    </row>
    <row r="11" spans="2:22" ht="75" x14ac:dyDescent="0.25">
      <c r="B11" s="45" t="s">
        <v>74</v>
      </c>
      <c r="C11" s="46" t="s">
        <v>131</v>
      </c>
      <c r="D11" s="73" t="s">
        <v>204</v>
      </c>
      <c r="E11" s="73" t="s">
        <v>204</v>
      </c>
      <c r="F11" s="73" t="s">
        <v>204</v>
      </c>
      <c r="G11" s="73" t="s">
        <v>204</v>
      </c>
      <c r="H11" s="73"/>
      <c r="I11" s="73"/>
      <c r="J11" s="73"/>
      <c r="K11" s="73"/>
      <c r="L11" s="73"/>
      <c r="N11" s="52">
        <f>IF(ISNA(VLOOKUP(D11,'Data tables'!$J$22:$K$25,2,FALSE)),0,VLOOKUP(D11,'Data tables'!$J$22:$K$25,2,FALSE))</f>
        <v>2</v>
      </c>
      <c r="O11" s="52">
        <f>IF(ISNA(VLOOKUP(E11,'Data tables'!$J$22:$K$25,2,FALSE)),0,VLOOKUP(E11,'Data tables'!$J$22:$K$25,2,FALSE))</f>
        <v>2</v>
      </c>
      <c r="P11" s="52">
        <f>IF(ISNA(VLOOKUP(F11,'Data tables'!$J$22:$K$25,2,FALSE)),0,VLOOKUP(F11,'Data tables'!$J$22:$K$25,2,FALSE))</f>
        <v>2</v>
      </c>
      <c r="Q11" s="52">
        <f>IF(ISNA(VLOOKUP(G11,'Data tables'!$J$22:$K$25,2,FALSE)),0,VLOOKUP(G11,'Data tables'!$J$22:$K$25,2,FALSE))</f>
        <v>2</v>
      </c>
      <c r="R11" s="52">
        <f>IF(ISNA(VLOOKUP(I11,'Data tables'!$J$22:$K$25,2,FALSE)),0,VLOOKUP(I11,'Data tables'!$J$22:$K$25,2,FALSE))</f>
        <v>0</v>
      </c>
      <c r="S11" s="52">
        <f>IF(ISNA(VLOOKUP(J11,'Data tables'!$J$22:$K$25,2,FALSE)),0,VLOOKUP(J11,'Data tables'!$J$22:$K$25,2,FALSE))</f>
        <v>0</v>
      </c>
      <c r="T11" s="52">
        <f>IF(ISNA(VLOOKUP(K11,'Data tables'!$J$22:$K$25,2,FALSE)),0,VLOOKUP(K11,'Data tables'!$J$22:$K$25,2,FALSE))</f>
        <v>0</v>
      </c>
      <c r="U11" s="52">
        <f>IF(ISNA(VLOOKUP(L11,'Data tables'!$J$22:$K$25,2,FALSE)),0,VLOOKUP(L11,'Data tables'!$J$22:$K$25,2,FALSE))</f>
        <v>0</v>
      </c>
      <c r="V11" s="67">
        <v>0.2</v>
      </c>
    </row>
    <row r="12" spans="2:22" x14ac:dyDescent="0.25">
      <c r="B12" s="45" t="s">
        <v>75</v>
      </c>
      <c r="C12" s="46" t="s">
        <v>13</v>
      </c>
      <c r="D12" s="73" t="s">
        <v>26</v>
      </c>
      <c r="E12" s="73" t="s">
        <v>25</v>
      </c>
      <c r="F12" s="73" t="s">
        <v>25</v>
      </c>
      <c r="G12" s="73" t="s">
        <v>26</v>
      </c>
      <c r="H12" s="73"/>
      <c r="I12" s="73"/>
      <c r="J12" s="73"/>
      <c r="K12" s="73"/>
      <c r="L12" s="73"/>
      <c r="N12" s="52">
        <f>IF(ISNA(VLOOKUP(D12,'Data tables'!$J$26:$K$28,2,FALSE)),0,VLOOKUP(D12,'Data tables'!$J$26:$K$28,2,FALSE))</f>
        <v>5</v>
      </c>
      <c r="O12" s="52">
        <f>IF(ISNA(VLOOKUP(E12,'Data tables'!$J$26:$K$28,2,FALSE)),0,VLOOKUP(E12,'Data tables'!$J$26:$K$28,2,FALSE))</f>
        <v>3</v>
      </c>
      <c r="P12" s="52">
        <f>IF(ISNA(VLOOKUP(F12,'Data tables'!$J$26:$K$28,2,FALSE)),0,VLOOKUP(F12,'Data tables'!$J$26:$K$28,2,FALSE))</f>
        <v>3</v>
      </c>
      <c r="Q12" s="52">
        <f>IF(ISNA(VLOOKUP(G12,'Data tables'!$J$26:$K$28,2,FALSE)),0,VLOOKUP(G12,'Data tables'!$J$26:$K$28,2,FALSE))</f>
        <v>5</v>
      </c>
      <c r="R12" s="52">
        <f>IF(ISNA(VLOOKUP(I12,'Data tables'!$J$26:$K$28,2,FALSE)),0,VLOOKUP(I12,'Data tables'!$J$26:$K$28,2,FALSE))</f>
        <v>0</v>
      </c>
      <c r="S12" s="52">
        <f>IF(ISNA(VLOOKUP(J12,'Data tables'!$J$26:$K$28,2,FALSE)),0,VLOOKUP(J12,'Data tables'!$J$26:$K$28,2,FALSE))</f>
        <v>0</v>
      </c>
      <c r="T12" s="52">
        <f>IF(ISNA(VLOOKUP(K12,'Data tables'!$J$26:$K$28,2,FALSE)),0,VLOOKUP(K12,'Data tables'!$J$26:$K$28,2,FALSE))</f>
        <v>0</v>
      </c>
      <c r="U12" s="52">
        <f>IF(ISNA(VLOOKUP(L12,'Data tables'!$J$26:$K$28,2,FALSE)),0,VLOOKUP(L12,'Data tables'!$J$26:$K$28,2,FALSE))</f>
        <v>0</v>
      </c>
      <c r="V12" s="67">
        <v>0.1</v>
      </c>
    </row>
    <row r="13" spans="2:22" ht="30" x14ac:dyDescent="0.25">
      <c r="B13" s="45" t="s">
        <v>76</v>
      </c>
      <c r="C13" s="46" t="s">
        <v>143</v>
      </c>
      <c r="D13" s="73" t="s">
        <v>2</v>
      </c>
      <c r="E13" s="73" t="s">
        <v>2</v>
      </c>
      <c r="F13" s="73" t="s">
        <v>135</v>
      </c>
      <c r="G13" s="73" t="s">
        <v>2</v>
      </c>
      <c r="H13" s="73"/>
      <c r="I13" s="73"/>
      <c r="J13" s="73"/>
      <c r="K13" s="73"/>
      <c r="L13" s="73"/>
      <c r="N13" s="52">
        <f>IF(ISNA(VLOOKUP(D13,'Data tables'!$J$30:$K$32,2,FALSE)),0,VLOOKUP(D13,'Data tables'!$J$30:$K$32,2,FALSE))</f>
        <v>5</v>
      </c>
      <c r="O13" s="52">
        <f>IF(ISNA(VLOOKUP(E13,'Data tables'!$J$30:$K$32,2,FALSE)),0,VLOOKUP(E13,'Data tables'!$J$30:$K$32,2,FALSE))</f>
        <v>5</v>
      </c>
      <c r="P13" s="52">
        <f>IF(ISNA(VLOOKUP(F13,'Data tables'!$J$30:$K$32,2,FALSE)),0,VLOOKUP(F13,'Data tables'!$J$30:$K$32,2,FALSE))</f>
        <v>3</v>
      </c>
      <c r="Q13" s="52">
        <f>IF(ISNA(VLOOKUP(G13,'Data tables'!$J$30:$K$32,2,FALSE)),0,VLOOKUP(G13,'Data tables'!$J$30:$K$32,2,FALSE))</f>
        <v>5</v>
      </c>
      <c r="R13" s="52">
        <f>IF(ISNA(VLOOKUP(I13,'Data tables'!$J$30:$K$32,2,FALSE)),0,VLOOKUP(I13,'Data tables'!$J$30:$K$32,2,FALSE))</f>
        <v>0</v>
      </c>
      <c r="S13" s="52">
        <f>IF(ISNA(VLOOKUP(J13,'Data tables'!$J$30:$K$32,2,FALSE)),0,VLOOKUP(J13,'Data tables'!$J$30:$K$32,2,FALSE))</f>
        <v>0</v>
      </c>
      <c r="T13" s="52">
        <f>IF(ISNA(VLOOKUP(K13,'Data tables'!$J$30:$K$32,2,FALSE)),0,VLOOKUP(K13,'Data tables'!$J$30:$K$32,2,FALSE))</f>
        <v>0</v>
      </c>
      <c r="U13" s="52">
        <f>IF(ISNA(VLOOKUP(L13,'Data tables'!$J$30:$K$32,2,FALSE)),0,VLOOKUP(L13,'Data tables'!$J$30:$K$32,2,FALSE))</f>
        <v>0</v>
      </c>
      <c r="V13" s="67">
        <v>0.1</v>
      </c>
    </row>
    <row r="14" spans="2:22" ht="45" x14ac:dyDescent="0.25">
      <c r="B14" s="41" t="s">
        <v>77</v>
      </c>
      <c r="C14" s="42" t="s">
        <v>132</v>
      </c>
      <c r="D14" s="74" t="s">
        <v>133</v>
      </c>
      <c r="E14" s="74" t="s">
        <v>133</v>
      </c>
      <c r="F14" s="74" t="s">
        <v>133</v>
      </c>
      <c r="G14" s="74" t="s">
        <v>133</v>
      </c>
      <c r="H14" s="74"/>
      <c r="I14" s="74"/>
      <c r="J14" s="74"/>
      <c r="K14" s="74"/>
      <c r="L14" s="74"/>
      <c r="N14" s="52">
        <f>IF(ISNA(VLOOKUP(D14,'Data tables'!$J$34:$K$36,2,FALSE)),0,VLOOKUP(D14,'Data tables'!$J$34:$K$36,2,FALSE))</f>
        <v>3</v>
      </c>
      <c r="O14" s="52">
        <f>IF(ISNA(VLOOKUP(E14,'Data tables'!$J$34:$K$36,2,FALSE)),0,VLOOKUP(E14,'Data tables'!$J$34:$K$36,2,FALSE))</f>
        <v>3</v>
      </c>
      <c r="P14" s="52">
        <f>IF(ISNA(VLOOKUP(F14,'Data tables'!$J$34:$K$36,2,FALSE)),0,VLOOKUP(F14,'Data tables'!$J$34:$K$36,2,FALSE))</f>
        <v>3</v>
      </c>
      <c r="Q14" s="52">
        <f>IF(ISNA(VLOOKUP(G14,'Data tables'!$J$34:$K$36,2,FALSE)),0,VLOOKUP(G14,'Data tables'!$J$34:$K$36,2,FALSE))</f>
        <v>3</v>
      </c>
      <c r="R14" s="52">
        <f>IF(ISNA(VLOOKUP(I14,'Data tables'!$J$34:$K$36,2,FALSE)),0,VLOOKUP(I14,'Data tables'!$J$34:$K$36,2,FALSE))</f>
        <v>0</v>
      </c>
      <c r="S14" s="52">
        <f>IF(ISNA(VLOOKUP(J14,'Data tables'!$J$34:$K$36,2,FALSE)),0,VLOOKUP(J14,'Data tables'!$J$34:$K$36,2,FALSE))</f>
        <v>0</v>
      </c>
      <c r="T14" s="52">
        <f>IF(ISNA(VLOOKUP(K14,'Data tables'!$J$34:$K$36,2,FALSE)),0,VLOOKUP(K14,'Data tables'!$J$34:$K$36,2,FALSE))</f>
        <v>0</v>
      </c>
      <c r="U14" s="52">
        <f>IF(ISNA(VLOOKUP(L14,'Data tables'!$J$34:$K$36,2,FALSE)),0,VLOOKUP(L14,'Data tables'!$J$34:$K$36,2,FALSE))</f>
        <v>0</v>
      </c>
      <c r="V14" s="67">
        <v>0.1</v>
      </c>
    </row>
    <row r="16" spans="2:22" x14ac:dyDescent="0.25">
      <c r="B16" s="63"/>
      <c r="C16" s="3"/>
      <c r="D16" s="3"/>
      <c r="E16" s="78"/>
      <c r="F16" s="3"/>
      <c r="G16" s="3"/>
      <c r="H16" s="3"/>
      <c r="I16" s="3"/>
      <c r="J16" s="3"/>
      <c r="K16" s="3"/>
      <c r="L16" s="3"/>
      <c r="N16" s="60">
        <f>IF('C. Service Landscaping'!$D$9="Manually",1,IF('C. Service Landscaping'!$E$9="Self-produce the service, while relevant services are available for reuse",1, SUMPRODUCT('C. Consumption'!N7:N14, $V7:$V14)))</f>
        <v>4</v>
      </c>
      <c r="O16" s="60">
        <f>IF('C. Service Landscaping'!$D$7="Manually",1,IF('C. Service Landscaping'!$E$7="Self-produce the service, while relevant services are available for reuse",1, SUMPRODUCT('C. Consumption'!O7:O14, $V7:$V14)))</f>
        <v>3.7</v>
      </c>
      <c r="P16" s="60">
        <f>IF('C. Service Landscaping'!$D$6="Manually",1,IF('C. Service Landscaping'!$E$6="Self-produce the service, while relevant services are available for reuse",1, SUMPRODUCT('C. Consumption'!P7:P14, $V7:$V14)))</f>
        <v>3.5</v>
      </c>
      <c r="Q16" s="60">
        <f>IF('C. Service Landscaping'!$D$6="Manually",1,IF('C. Service Landscaping'!$E$6="Self-produce the service, while relevant services are available for reuse",1, SUMPRODUCT('C. Consumption'!Q7:Q14, $V7:$V14)))</f>
        <v>4</v>
      </c>
      <c r="R16" s="60">
        <f>IF('C. Service Landscaping'!$D$11="Manually",1,IF('C. Service Landscaping'!$E$11="Self-produce the service, while relevant services are available for reuse",1, SUMPRODUCT('C. Consumption'!R7:R14, $V7:$V14)))</f>
        <v>1</v>
      </c>
      <c r="S16" s="60">
        <f>IF('C. Service Landscaping'!$D$12="Manually",1,IF('C. Service Landscaping'!$E$12="Self-produce the service, while relevant services are available for reuse",1, SUMPRODUCT('C. Consumption'!S7:S14, $V7:$V14)))</f>
        <v>1</v>
      </c>
      <c r="T16" s="60">
        <f>IF('C. Service Landscaping'!$D$13="Manually",1,IF('C. Service Landscaping'!$E$13="Self-produce the service, while relevant services are available for reuse",1, SUMPRODUCT('C. Consumption'!T7:T14, $V7:$V14)))</f>
        <v>1</v>
      </c>
      <c r="U16" s="60">
        <f>IF('C. Service Landscaping'!$D$15="Manually",1,IF('C. Service Landscaping'!$E$15="Self-produce the service, while relevant services are available for reuse",1, SUMPRODUCT('C. Consumption'!U7:U14, $V7:$V14)))</f>
        <v>0</v>
      </c>
      <c r="V16" s="17" t="s">
        <v>41</v>
      </c>
    </row>
    <row r="17" spans="2:15" x14ac:dyDescent="0.25">
      <c r="B17" s="3"/>
      <c r="C17" s="3"/>
      <c r="D17" s="3"/>
      <c r="E17" s="78"/>
      <c r="F17" s="3"/>
      <c r="G17" s="3"/>
      <c r="H17" s="3"/>
      <c r="I17" s="3"/>
      <c r="J17" s="3"/>
      <c r="K17" s="3"/>
      <c r="L17" s="3"/>
    </row>
    <row r="18" spans="2:15" x14ac:dyDescent="0.25">
      <c r="B18" s="53"/>
      <c r="C18" s="53"/>
      <c r="D18" s="64"/>
      <c r="E18" s="78"/>
      <c r="F18" s="3"/>
      <c r="G18" s="3"/>
      <c r="H18" s="3"/>
      <c r="I18" s="3"/>
      <c r="J18" s="3"/>
      <c r="K18" s="3"/>
      <c r="L18" s="3"/>
    </row>
    <row r="19" spans="2:15" x14ac:dyDescent="0.25">
      <c r="B19" s="3"/>
      <c r="C19" s="3"/>
      <c r="D19" s="3"/>
      <c r="E19" s="78"/>
      <c r="F19" s="3"/>
      <c r="G19" s="84"/>
      <c r="H19" s="64"/>
      <c r="I19" s="3"/>
      <c r="J19" s="3"/>
      <c r="K19" s="3"/>
      <c r="L19" s="3"/>
    </row>
    <row r="20" spans="2:15" x14ac:dyDescent="0.25">
      <c r="B20" s="63"/>
      <c r="C20" s="3"/>
      <c r="D20" s="3"/>
      <c r="E20" s="78"/>
      <c r="F20" s="3"/>
      <c r="G20" s="64"/>
      <c r="H20" s="64"/>
      <c r="I20" s="3"/>
      <c r="J20" s="3"/>
      <c r="K20" s="3"/>
      <c r="L20" s="3"/>
      <c r="N20" s="1">
        <f>IF('C. Service Landscaping'!E9="Self-produce the service, because there is no fit-for-purpose service to reuse",0,N16)</f>
        <v>4</v>
      </c>
      <c r="O20" s="1" t="str">
        <f>'C. Service Landscaping'!C6</f>
        <v>Authentication Service</v>
      </c>
    </row>
    <row r="21" spans="2:15" x14ac:dyDescent="0.25">
      <c r="B21" s="3"/>
      <c r="C21" s="3"/>
      <c r="F21" s="3"/>
      <c r="G21" s="3"/>
      <c r="H21" s="3"/>
      <c r="I21" s="3"/>
      <c r="J21" s="3"/>
      <c r="K21" s="3"/>
      <c r="L21" s="3"/>
      <c r="N21" s="1">
        <f>IF('C. Service Landscaping'!E7="Self-produce the service, because there is no fit-for-purpose service to reuse",0,O16)</f>
        <v>3.7</v>
      </c>
      <c r="O21" s="1" t="str">
        <f>'C. Service Landscaping'!C7</f>
        <v>&lt;Name of the consumed service&gt;</v>
      </c>
    </row>
    <row r="22" spans="2:15" x14ac:dyDescent="0.25">
      <c r="B22" s="63"/>
      <c r="C22" s="3"/>
      <c r="D22" s="3"/>
      <c r="E22" s="78"/>
      <c r="F22" s="3"/>
      <c r="G22" s="3"/>
      <c r="H22" s="3"/>
      <c r="I22" s="3"/>
      <c r="J22" s="3"/>
      <c r="K22" s="3"/>
      <c r="L22" s="3"/>
      <c r="N22" s="1">
        <f>IF('C. Service Landscaping'!E6="Self-produce the service, because there is no fit-for-purpose service to reuse",0,P16)</f>
        <v>3.5</v>
      </c>
      <c r="O22" s="1" t="str">
        <f>'C. Service Landscaping'!C8</f>
        <v>Άντληση στοιχείων ανεργίας υποψηφίου από ΟΑΕΔ</v>
      </c>
    </row>
    <row r="23" spans="2:15" x14ac:dyDescent="0.25">
      <c r="B23" s="3"/>
      <c r="C23" s="3"/>
      <c r="D23" s="3"/>
      <c r="E23" s="78"/>
      <c r="F23" s="3"/>
      <c r="G23" s="3"/>
      <c r="H23" s="3"/>
      <c r="I23" s="3"/>
      <c r="J23" s="3"/>
      <c r="K23" s="3"/>
      <c r="L23" s="3"/>
      <c r="N23" s="1">
        <f>IF('C. Service Landscaping'!E10="Self-produce the service, because there is no fit-for-purpose service to reuse",0,Q16)</f>
        <v>4</v>
      </c>
      <c r="O23" s="1" t="str">
        <f>'C. Service Landscaping'!C9</f>
        <v>Δέσμευση παραβόλων υποψηφίων</v>
      </c>
    </row>
    <row r="24" spans="2:15" x14ac:dyDescent="0.25">
      <c r="B24" s="53"/>
      <c r="C24" s="65"/>
      <c r="D24" s="66"/>
      <c r="E24" s="78"/>
      <c r="F24" s="3"/>
      <c r="G24" s="3"/>
      <c r="H24" s="3"/>
      <c r="I24" s="3"/>
      <c r="J24" s="3"/>
      <c r="K24" s="3"/>
      <c r="L24" s="3"/>
      <c r="N24" s="1">
        <f>IF('C. Service Landscaping'!E11="Self-produce the service, because there is no fit-for-purpose service to reuse",0,R16)</f>
        <v>1</v>
      </c>
      <c r="O24" s="1" t="str">
        <f>'C. Service Landscaping'!C10</f>
        <v>Άντληση στοιχείων τίτλων σπουδών υποψηφίου</v>
      </c>
    </row>
    <row r="25" spans="2:15" x14ac:dyDescent="0.25">
      <c r="N25" s="1">
        <f>IF('C. Service Landscaping'!E12="Self-produce the service, because there is no fit-for-purpose service to reuse",0,S16)</f>
        <v>1</v>
      </c>
      <c r="O25" s="1" t="str">
        <f>'C. Service Landscaping'!C11</f>
        <v>Άντληση στοιχείων ασφάλισης (για απόδειξη εμπειρίας) υποψηφίου</v>
      </c>
    </row>
    <row r="26" spans="2:15" x14ac:dyDescent="0.25">
      <c r="B26" s="4"/>
      <c r="N26" s="1">
        <f>IF('C. Service Landscaping'!E13="Self-produce the service, because there is no fit-for-purpose service to reuse",0,T16)</f>
        <v>1</v>
      </c>
      <c r="O26" s="1" t="str">
        <f>'C. Service Landscaping'!C12</f>
        <v>Άντληση στοιχείων αδειών εξάσκησης επαγγέλματος υποψηφίου</v>
      </c>
    </row>
    <row r="27" spans="2:15" x14ac:dyDescent="0.25">
      <c r="N27" s="1">
        <f>IF('C. Service Landscaping'!E15="Self-produce the service, because there is no fit-for-purpose service to reuse",0,U16)</f>
        <v>0</v>
      </c>
      <c r="O27" s="1" t="str">
        <f>'C. Service Landscaping'!C15</f>
        <v>&lt;Name of the consumed service&gt;</v>
      </c>
    </row>
    <row r="29" spans="2:15" x14ac:dyDescent="0.25">
      <c r="N29" s="20">
        <f>IF(IFERROR(SUM(N20:N27)/(COUNT(N20:N27)-COUNTIF(N20:N27,0)),0)=0,0,SUM(N20:N27)/(COUNT(N20:N27)-COUNTIF(N20:N27,0)))</f>
        <v>2.6</v>
      </c>
      <c r="O29" s="1" t="s">
        <v>92</v>
      </c>
    </row>
  </sheetData>
  <sheetProtection selectLockedCells="1"/>
  <dataValidations count="8">
    <dataValidation type="list" allowBlank="1" showInputMessage="1" showErrorMessage="1" sqref="D7:L7">
      <formula1>C.4</formula1>
    </dataValidation>
    <dataValidation type="list" allowBlank="1" showInputMessage="1" showErrorMessage="1" sqref="D8:L8">
      <formula1>C.5</formula1>
    </dataValidation>
    <dataValidation type="list" allowBlank="1" showInputMessage="1" showErrorMessage="1" sqref="D9:L9">
      <formula1>C.6</formula1>
    </dataValidation>
    <dataValidation type="list" allowBlank="1" showInputMessage="1" showErrorMessage="1" sqref="D10:L10">
      <formula1>C.7</formula1>
    </dataValidation>
    <dataValidation type="list" allowBlank="1" showInputMessage="1" showErrorMessage="1" sqref="D11:L11">
      <formula1>C.8</formula1>
    </dataValidation>
    <dataValidation type="list" allowBlank="1" showInputMessage="1" showErrorMessage="1" sqref="D12:L12">
      <formula1>C.9</formula1>
    </dataValidation>
    <dataValidation type="list" allowBlank="1" showInputMessage="1" showErrorMessage="1" sqref="D13:L13">
      <formula1>C.10</formula1>
    </dataValidation>
    <dataValidation type="list" allowBlank="1" showInputMessage="1" showErrorMessage="1" sqref="D14:L14">
      <formula1>C.11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-0.499984740745262"/>
  </sheetPr>
  <dimension ref="B2:J16"/>
  <sheetViews>
    <sheetView workbookViewId="0">
      <selection activeCell="C11" sqref="C11"/>
    </sheetView>
  </sheetViews>
  <sheetFormatPr defaultRowHeight="15" x14ac:dyDescent="0.25"/>
  <cols>
    <col min="1" max="2" width="9.140625" style="1"/>
    <col min="3" max="3" width="45.7109375" style="1" customWidth="1"/>
    <col min="4" max="4" width="44.85546875" style="1" customWidth="1"/>
    <col min="5" max="6" width="9.140625" style="1"/>
    <col min="7" max="9" width="9.140625" style="1" customWidth="1"/>
    <col min="10" max="10" width="30" style="1" customWidth="1"/>
    <col min="11" max="16384" width="9.140625" style="1"/>
  </cols>
  <sheetData>
    <row r="2" spans="2:10" ht="15.75" x14ac:dyDescent="0.25">
      <c r="B2" s="6" t="s">
        <v>166</v>
      </c>
      <c r="C2" s="7"/>
      <c r="D2" s="8"/>
    </row>
    <row r="3" spans="2:10" x14ac:dyDescent="0.25">
      <c r="B3" s="68"/>
      <c r="C3" s="68"/>
      <c r="D3" s="68"/>
    </row>
    <row r="4" spans="2:10" ht="60" x14ac:dyDescent="0.25">
      <c r="B4" s="49" t="s">
        <v>145</v>
      </c>
      <c r="C4" s="44" t="s">
        <v>82</v>
      </c>
      <c r="D4" s="75" t="s">
        <v>209</v>
      </c>
      <c r="H4" s="60">
        <f>IF(ISNA(VLOOKUP(D4,'Data tables'!N3:O5,2)),0,VLOOKUP(D4,'Data tables'!$N$3:$O$5,2))</f>
        <v>1</v>
      </c>
      <c r="I4" s="61">
        <v>0.1</v>
      </c>
    </row>
    <row r="5" spans="2:10" ht="45" x14ac:dyDescent="0.25">
      <c r="B5" s="49" t="s">
        <v>160</v>
      </c>
      <c r="C5" s="46" t="s">
        <v>161</v>
      </c>
      <c r="D5" s="73" t="s">
        <v>211</v>
      </c>
      <c r="H5" s="60">
        <f>IF(ISNA(VLOOKUP(D5,'Data tables'!N7:O10,2,FALSE)),0,VLOOKUP(D5,'Data tables'!$N$7:$O$10,2,FALSE))</f>
        <v>1</v>
      </c>
      <c r="I5" s="61">
        <v>0.25</v>
      </c>
    </row>
    <row r="6" spans="2:10" ht="45" x14ac:dyDescent="0.25">
      <c r="B6" s="50" t="s">
        <v>8</v>
      </c>
      <c r="C6" s="46" t="s">
        <v>83</v>
      </c>
      <c r="D6" s="73" t="s">
        <v>127</v>
      </c>
      <c r="H6" s="60">
        <f>IF(ISNA(VLOOKUP(D6,'Data tables'!N12:O14,2,FALSE)),0,VLOOKUP(D6,'Data tables'!$N$12:$O$14,2,FALSE))</f>
        <v>3</v>
      </c>
      <c r="I6" s="61">
        <v>0.05</v>
      </c>
    </row>
    <row r="7" spans="2:10" ht="45" x14ac:dyDescent="0.25">
      <c r="B7" s="49" t="s">
        <v>9</v>
      </c>
      <c r="C7" s="47" t="s">
        <v>150</v>
      </c>
      <c r="D7" s="73" t="s">
        <v>2</v>
      </c>
      <c r="H7" s="60">
        <f>IF(ISNA(VLOOKUP(D7,'Data tables'!N16:O18,2,FALSE)),0,VLOOKUP(D7,'Data tables'!$N$16:$O$18,2,FALSE))</f>
        <v>5</v>
      </c>
      <c r="I7" s="61">
        <v>0.1</v>
      </c>
    </row>
    <row r="8" spans="2:10" ht="30" x14ac:dyDescent="0.25">
      <c r="B8" s="50" t="s">
        <v>10</v>
      </c>
      <c r="C8" s="48" t="s">
        <v>162</v>
      </c>
      <c r="D8" s="73" t="s">
        <v>217</v>
      </c>
      <c r="H8" s="60">
        <f>IF(ISNA(VLOOKUP(D8,'Data tables'!N20:O22,2,FALSE)),0,VLOOKUP(D8,'Data tables'!$N$20:$O$22,2,FALSE))</f>
        <v>3</v>
      </c>
      <c r="I8" s="61">
        <v>0.1</v>
      </c>
    </row>
    <row r="9" spans="2:10" ht="30" x14ac:dyDescent="0.25">
      <c r="B9" s="50" t="s">
        <v>11</v>
      </c>
      <c r="C9" s="48" t="s">
        <v>163</v>
      </c>
      <c r="D9" s="73" t="s">
        <v>219</v>
      </c>
      <c r="H9" s="60">
        <f>IF(ISNA(VLOOKUP(D9,'Data tables'!N24:O26,2,FALSE)),0,VLOOKUP(D9,'Data tables'!$N$24:$O$26,2,FALSE))</f>
        <v>1</v>
      </c>
      <c r="I9" s="61">
        <v>0.05</v>
      </c>
      <c r="J9" s="86"/>
    </row>
    <row r="10" spans="2:10" ht="51.75" customHeight="1" x14ac:dyDescent="0.25">
      <c r="B10" s="50" t="s">
        <v>12</v>
      </c>
      <c r="C10" s="85" t="s">
        <v>84</v>
      </c>
      <c r="D10" s="73" t="s">
        <v>139</v>
      </c>
      <c r="H10" s="60">
        <f>IF(ISNA(VLOOKUP(D10,'Data tables'!N28:O31,2,FALSE)),0,VLOOKUP(D10,'Data tables'!$N$28:$O$31,2,FALSE))</f>
        <v>3</v>
      </c>
      <c r="I10" s="61">
        <v>0.05</v>
      </c>
      <c r="J10" s="86"/>
    </row>
    <row r="11" spans="2:10" ht="45" x14ac:dyDescent="0.25">
      <c r="B11" s="45" t="s">
        <v>14</v>
      </c>
      <c r="C11" s="48" t="s">
        <v>164</v>
      </c>
      <c r="D11" s="73" t="s">
        <v>222</v>
      </c>
      <c r="H11" s="60">
        <f>IF(ISNA(VLOOKUP(D11,'Data tables'!N33:O35,2,FALSE)),0,VLOOKUP(D11,'Data tables'!$N$33:$O$35,2,FALSE))</f>
        <v>3</v>
      </c>
      <c r="I11" s="61">
        <v>0.05</v>
      </c>
      <c r="J11" s="86"/>
    </row>
    <row r="12" spans="2:10" ht="45" x14ac:dyDescent="0.25">
      <c r="B12" s="45" t="s">
        <v>15</v>
      </c>
      <c r="C12" s="48" t="s">
        <v>165</v>
      </c>
      <c r="D12" s="73" t="s">
        <v>226</v>
      </c>
      <c r="H12" s="60">
        <f>IF(ISNA(VLOOKUP(D12,'Data tables'!N37:O40,2,FALSE)),0,VLOOKUP(D12,'Data tables'!$N$37:$O$40,2,FALSE))</f>
        <v>4</v>
      </c>
      <c r="I12" s="61">
        <v>0.05</v>
      </c>
    </row>
    <row r="13" spans="2:10" ht="45" x14ac:dyDescent="0.25">
      <c r="B13" s="45" t="s">
        <v>16</v>
      </c>
      <c r="C13" s="48" t="s">
        <v>85</v>
      </c>
      <c r="D13" s="73" t="s">
        <v>141</v>
      </c>
      <c r="H13" s="60">
        <f>IF(ISNA(VLOOKUP(D13,'Data tables'!N42:O44,2,FALSE)),0,VLOOKUP(D13,'Data tables'!$N$42:$O$44,2,FALSE))</f>
        <v>3</v>
      </c>
      <c r="I13" s="61">
        <v>0.1</v>
      </c>
    </row>
    <row r="14" spans="2:10" ht="45" x14ac:dyDescent="0.25">
      <c r="B14" s="45" t="s">
        <v>20</v>
      </c>
      <c r="C14" s="69" t="s">
        <v>86</v>
      </c>
      <c r="D14" s="73" t="s">
        <v>228</v>
      </c>
      <c r="H14" s="60">
        <f>IF(ISNA(VLOOKUP(D14,'Data tables'!N46:O48,2,FALSE)),0,VLOOKUP(D14,'Data tables'!$N$46:$O$48,2,FALSE))</f>
        <v>1</v>
      </c>
      <c r="I14" s="61">
        <v>0.1</v>
      </c>
    </row>
    <row r="15" spans="2:10" x14ac:dyDescent="0.25">
      <c r="B15" s="4"/>
    </row>
    <row r="16" spans="2:10" x14ac:dyDescent="0.25">
      <c r="H16" s="62">
        <f>SUMPRODUCT(H4:H14,I4:I14)</f>
        <v>2.25</v>
      </c>
      <c r="I16" s="1" t="s">
        <v>40</v>
      </c>
    </row>
  </sheetData>
  <sheetProtection selectLockedCells="1"/>
  <dataValidations count="11">
    <dataValidation type="list" allowBlank="1" showInputMessage="1" showErrorMessage="1" sqref="D6">
      <formula1>E.3</formula1>
    </dataValidation>
    <dataValidation type="list" allowBlank="1" showInputMessage="1" showErrorMessage="1" sqref="D7">
      <formula1>E.4</formula1>
    </dataValidation>
    <dataValidation type="list" allowBlank="1" showInputMessage="1" showErrorMessage="1" sqref="D8">
      <formula1>E.5</formula1>
    </dataValidation>
    <dataValidation type="list" allowBlank="1" showInputMessage="1" showErrorMessage="1" sqref="D4">
      <formula1>E.1</formula1>
    </dataValidation>
    <dataValidation type="list" allowBlank="1" showInputMessage="1" showErrorMessage="1" sqref="D5">
      <formula1>E.2</formula1>
    </dataValidation>
    <dataValidation type="list" allowBlank="1" showInputMessage="1" showErrorMessage="1" sqref="D13">
      <formula1>E.10</formula1>
    </dataValidation>
    <dataValidation type="list" allowBlank="1" showInputMessage="1" showErrorMessage="1" sqref="D10">
      <formula1>E.7</formula1>
    </dataValidation>
    <dataValidation type="list" allowBlank="1" showInputMessage="1" showErrorMessage="1" sqref="D11">
      <formula1>E.8</formula1>
    </dataValidation>
    <dataValidation type="list" allowBlank="1" showInputMessage="1" showErrorMessage="1" sqref="D12">
      <formula1>E.9</formula1>
    </dataValidation>
    <dataValidation type="list" allowBlank="1" showInputMessage="1" showErrorMessage="1" sqref="D9">
      <formula1>E.6</formula1>
    </dataValidation>
    <dataValidation type="list" allowBlank="1" showInputMessage="1" showErrorMessage="1" sqref="D14">
      <formula1>D.11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L12"/>
  <sheetViews>
    <sheetView tabSelected="1" workbookViewId="0">
      <selection activeCell="K6" sqref="K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31.140625" style="1" customWidth="1"/>
    <col min="4" max="11" width="9.140625" style="1"/>
    <col min="12" max="12" width="32.140625" style="1" customWidth="1"/>
    <col min="13" max="16384" width="9.140625" style="1"/>
  </cols>
  <sheetData>
    <row r="2" spans="2:12" x14ac:dyDescent="0.25">
      <c r="B2" s="25" t="s">
        <v>60</v>
      </c>
      <c r="C2" s="7"/>
      <c r="D2" s="7"/>
      <c r="E2" s="7"/>
      <c r="F2" s="15"/>
      <c r="G2" s="15"/>
      <c r="H2" s="15"/>
    </row>
    <row r="4" spans="2:12" x14ac:dyDescent="0.25">
      <c r="B4" s="21" t="s">
        <v>61</v>
      </c>
      <c r="C4" s="21" t="s">
        <v>62</v>
      </c>
      <c r="D4" s="22" t="s">
        <v>54</v>
      </c>
      <c r="E4" s="22" t="s">
        <v>63</v>
      </c>
      <c r="G4" s="22" t="s">
        <v>64</v>
      </c>
      <c r="K4" s="26" t="s">
        <v>232</v>
      </c>
      <c r="L4" s="26"/>
    </row>
    <row r="5" spans="2:12" x14ac:dyDescent="0.25">
      <c r="B5" s="29" t="s">
        <v>65</v>
      </c>
      <c r="C5" s="29" t="s">
        <v>68</v>
      </c>
      <c r="D5" s="30">
        <v>0.25</v>
      </c>
      <c r="E5" s="31">
        <f>IF(ISNA('B. Service Delivery'!H19), "", 'B. Service Delivery'!H19)</f>
        <v>2.8500000000000005</v>
      </c>
      <c r="F5" s="32"/>
      <c r="G5" s="33">
        <f>H5/$H$8</f>
        <v>0.25</v>
      </c>
      <c r="H5" s="29">
        <f>IF(ISNUMBER(E5), D5, 0)</f>
        <v>0.25</v>
      </c>
      <c r="K5" s="1">
        <f>'C. Consumption'!N20</f>
        <v>4</v>
      </c>
      <c r="L5" s="1" t="str">
        <f>'C. Consumption'!O20</f>
        <v>Authentication Service</v>
      </c>
    </row>
    <row r="6" spans="2:12" x14ac:dyDescent="0.25">
      <c r="B6" s="26" t="s">
        <v>90</v>
      </c>
      <c r="C6" s="26" t="s">
        <v>66</v>
      </c>
      <c r="D6" s="34">
        <v>0.4</v>
      </c>
      <c r="E6" s="27">
        <f>IF(ISNA('C. Consumption'!N29), "", 'C. Consumption'!N29)</f>
        <v>2.6</v>
      </c>
      <c r="F6" s="26"/>
      <c r="G6" s="28">
        <f>H6/$H$8</f>
        <v>0.4</v>
      </c>
      <c r="H6" s="26">
        <f>IF(ISNUMBER(E6), D6, 0)</f>
        <v>0.4</v>
      </c>
      <c r="K6" s="1">
        <f>'C. Consumption'!N21</f>
        <v>3.7</v>
      </c>
      <c r="L6" s="1" t="str">
        <f>'C. Consumption'!O21</f>
        <v>&lt;Name of the consumed service&gt;</v>
      </c>
    </row>
    <row r="7" spans="2:12" x14ac:dyDescent="0.25">
      <c r="B7" s="26" t="s">
        <v>67</v>
      </c>
      <c r="C7" s="26" t="s">
        <v>89</v>
      </c>
      <c r="D7" s="35">
        <v>0.35</v>
      </c>
      <c r="E7" s="27">
        <f>IF(ISNA('D. Service Management'!H16), "",  'D. Service Management'!H16)</f>
        <v>2.25</v>
      </c>
      <c r="F7" s="26"/>
      <c r="G7" s="28">
        <f>H7/$H$8</f>
        <v>0.35</v>
      </c>
      <c r="H7" s="26">
        <f>IF(ISNUMBER(E7), D7, 0)</f>
        <v>0.35</v>
      </c>
      <c r="K7" s="1">
        <f>'C. Consumption'!N22</f>
        <v>3.5</v>
      </c>
      <c r="L7" s="1" t="str">
        <f>'C. Consumption'!O22</f>
        <v>Άντληση στοιχείων ανεργίας υποψηφίου από ΟΑΕΔ</v>
      </c>
    </row>
    <row r="8" spans="2:12" x14ac:dyDescent="0.25">
      <c r="C8" s="21" t="s">
        <v>69</v>
      </c>
      <c r="D8" s="24">
        <f>SUM(D5:D7)</f>
        <v>1</v>
      </c>
      <c r="E8" s="23">
        <f>SUMPRODUCT(G5:G7,E5:E7)</f>
        <v>2.54</v>
      </c>
      <c r="G8" s="24"/>
      <c r="H8" s="1">
        <f>SUM(H5:H7)</f>
        <v>1</v>
      </c>
      <c r="K8" s="1">
        <f>'C. Consumption'!N23</f>
        <v>4</v>
      </c>
      <c r="L8" s="1" t="str">
        <f>'C. Consumption'!O23</f>
        <v>Δέσμευση παραβόλων υποψηφίων</v>
      </c>
    </row>
    <row r="9" spans="2:12" x14ac:dyDescent="0.25">
      <c r="K9" s="1">
        <f>'C. Consumption'!N24</f>
        <v>1</v>
      </c>
      <c r="L9" s="1" t="str">
        <f>'C. Consumption'!O24</f>
        <v>Άντληση στοιχείων τίτλων σπουδών υποψηφίου</v>
      </c>
    </row>
    <row r="10" spans="2:12" x14ac:dyDescent="0.25">
      <c r="K10" s="1">
        <f>'C. Consumption'!N25</f>
        <v>1</v>
      </c>
      <c r="L10" s="1" t="str">
        <f>'C. Consumption'!O25</f>
        <v>Άντληση στοιχείων ασφάλισης (για απόδειξη εμπειρίας) υποψηφίου</v>
      </c>
    </row>
    <row r="11" spans="2:12" x14ac:dyDescent="0.25">
      <c r="K11" s="1">
        <f>'C. Consumption'!N26</f>
        <v>1</v>
      </c>
      <c r="L11" s="1" t="str">
        <f>'C. Consumption'!O26</f>
        <v>Άντληση στοιχείων αδειών εξάσκησης επαγγέλματος υποψηφίου</v>
      </c>
    </row>
    <row r="12" spans="2:12" x14ac:dyDescent="0.25">
      <c r="K12" s="1">
        <f>'C. Consumption'!N27</f>
        <v>0</v>
      </c>
      <c r="L12" s="1" t="str">
        <f>'C. Consumption'!O27</f>
        <v>&lt;Name of the consumed service&gt;</v>
      </c>
    </row>
  </sheetData>
  <sortState ref="B5:G8">
    <sortCondition ref="B5"/>
  </sortState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B1:O58"/>
  <sheetViews>
    <sheetView topLeftCell="D1" zoomScale="84" zoomScaleNormal="84" workbookViewId="0">
      <selection activeCell="F23" sqref="F23"/>
    </sheetView>
  </sheetViews>
  <sheetFormatPr defaultColWidth="9.140625" defaultRowHeight="15" x14ac:dyDescent="0.25"/>
  <cols>
    <col min="1" max="2" width="9.140625" style="18"/>
    <col min="3" max="3" width="71.85546875" style="18" customWidth="1"/>
    <col min="4" max="5" width="9.140625" style="18"/>
    <col min="6" max="6" width="74" style="18" customWidth="1"/>
    <col min="7" max="8" width="9.140625" style="18"/>
    <col min="9" max="9" width="9.140625" style="18" bestFit="1" customWidth="1"/>
    <col min="10" max="10" width="59.140625" style="18" bestFit="1" customWidth="1"/>
    <col min="11" max="12" width="9.140625" style="18"/>
    <col min="13" max="13" width="9.140625" style="18" bestFit="1" customWidth="1"/>
    <col min="14" max="14" width="73.7109375" style="18" customWidth="1"/>
    <col min="15" max="16384" width="9.140625" style="18"/>
  </cols>
  <sheetData>
    <row r="1" spans="2:15" x14ac:dyDescent="0.25">
      <c r="B1" s="87" t="s">
        <v>81</v>
      </c>
      <c r="C1" s="88"/>
      <c r="E1" s="87" t="s">
        <v>79</v>
      </c>
      <c r="F1" s="88"/>
      <c r="G1" s="88"/>
      <c r="I1" s="87" t="s">
        <v>80</v>
      </c>
      <c r="J1" s="88"/>
      <c r="K1" s="88"/>
      <c r="M1" s="87" t="s">
        <v>87</v>
      </c>
      <c r="N1" s="88"/>
      <c r="O1" s="88"/>
    </row>
    <row r="2" spans="2:15" x14ac:dyDescent="0.25">
      <c r="B2" s="37" t="s">
        <v>17</v>
      </c>
      <c r="C2" s="37" t="s">
        <v>18</v>
      </c>
      <c r="E2" s="37" t="s">
        <v>17</v>
      </c>
      <c r="F2" s="37" t="s">
        <v>18</v>
      </c>
      <c r="G2" s="37" t="s">
        <v>19</v>
      </c>
      <c r="I2" s="37" t="s">
        <v>17</v>
      </c>
      <c r="J2" s="37" t="s">
        <v>18</v>
      </c>
      <c r="K2" s="37" t="s">
        <v>19</v>
      </c>
      <c r="M2" s="37" t="s">
        <v>17</v>
      </c>
      <c r="N2" s="37" t="s">
        <v>18</v>
      </c>
      <c r="O2" s="37" t="s">
        <v>19</v>
      </c>
    </row>
    <row r="3" spans="2:15" x14ac:dyDescent="0.25">
      <c r="B3" s="38" t="s">
        <v>125</v>
      </c>
      <c r="C3" s="38" t="s">
        <v>4</v>
      </c>
      <c r="E3" s="38" t="s">
        <v>23</v>
      </c>
      <c r="F3" s="38" t="s">
        <v>3</v>
      </c>
      <c r="G3" s="38" t="s">
        <v>238</v>
      </c>
      <c r="I3" s="38" t="s">
        <v>32</v>
      </c>
      <c r="J3" s="38" t="s">
        <v>189</v>
      </c>
      <c r="K3" s="38">
        <v>2</v>
      </c>
      <c r="M3" s="38" t="s">
        <v>145</v>
      </c>
      <c r="N3" s="38" t="s">
        <v>209</v>
      </c>
      <c r="O3" s="38">
        <v>1</v>
      </c>
    </row>
    <row r="4" spans="2:15" x14ac:dyDescent="0.25">
      <c r="B4" s="38"/>
      <c r="C4" s="38" t="s">
        <v>5</v>
      </c>
      <c r="E4" s="38"/>
      <c r="F4" s="38" t="s">
        <v>36</v>
      </c>
      <c r="G4" s="38" t="s">
        <v>238</v>
      </c>
      <c r="I4" s="38"/>
      <c r="J4" s="38" t="s">
        <v>190</v>
      </c>
      <c r="K4" s="38">
        <v>3</v>
      </c>
      <c r="M4" s="38"/>
      <c r="N4" s="38" t="s">
        <v>210</v>
      </c>
      <c r="O4" s="38">
        <v>3</v>
      </c>
    </row>
    <row r="5" spans="2:15" x14ac:dyDescent="0.25">
      <c r="B5" s="38"/>
      <c r="C5" s="38" t="s">
        <v>126</v>
      </c>
      <c r="E5" s="38"/>
      <c r="F5" s="38" t="s">
        <v>4</v>
      </c>
      <c r="G5" s="38" t="s">
        <v>238</v>
      </c>
      <c r="I5" s="38"/>
      <c r="J5" s="38" t="s">
        <v>191</v>
      </c>
      <c r="K5" s="38">
        <v>4</v>
      </c>
      <c r="M5" s="38"/>
      <c r="N5" s="38" t="s">
        <v>236</v>
      </c>
      <c r="O5" s="38">
        <v>5</v>
      </c>
    </row>
    <row r="6" spans="2:15" x14ac:dyDescent="0.25">
      <c r="B6" s="38"/>
      <c r="C6" s="38"/>
      <c r="E6" s="38"/>
      <c r="F6" s="38"/>
      <c r="G6" s="38"/>
      <c r="I6" s="38"/>
      <c r="J6" s="38" t="s">
        <v>192</v>
      </c>
      <c r="K6" s="38">
        <v>5</v>
      </c>
      <c r="M6" s="38"/>
      <c r="N6" s="38"/>
      <c r="O6" s="38"/>
    </row>
    <row r="7" spans="2:15" x14ac:dyDescent="0.25">
      <c r="B7" s="38" t="s">
        <v>185</v>
      </c>
      <c r="C7" s="38" t="s">
        <v>3</v>
      </c>
      <c r="E7" s="38" t="s">
        <v>24</v>
      </c>
      <c r="F7" s="38" t="s">
        <v>234</v>
      </c>
      <c r="G7" s="80">
        <v>1</v>
      </c>
      <c r="I7" s="38"/>
      <c r="J7" s="38"/>
      <c r="K7" s="38"/>
      <c r="M7" s="38" t="s">
        <v>160</v>
      </c>
      <c r="N7" s="38" t="s">
        <v>211</v>
      </c>
      <c r="O7" s="38">
        <v>1</v>
      </c>
    </row>
    <row r="8" spans="2:15" x14ac:dyDescent="0.25">
      <c r="B8" s="38"/>
      <c r="C8" s="38" t="s">
        <v>2</v>
      </c>
      <c r="E8" s="38"/>
      <c r="F8" s="38" t="s">
        <v>170</v>
      </c>
      <c r="G8" s="80">
        <v>3</v>
      </c>
      <c r="I8" s="38" t="s">
        <v>34</v>
      </c>
      <c r="J8" s="38" t="s">
        <v>193</v>
      </c>
      <c r="K8" s="38">
        <v>2</v>
      </c>
      <c r="M8" s="38"/>
      <c r="N8" s="38" t="s">
        <v>212</v>
      </c>
      <c r="O8" s="38">
        <v>3</v>
      </c>
    </row>
    <row r="9" spans="2:15" x14ac:dyDescent="0.25">
      <c r="B9" s="38"/>
      <c r="C9" s="38"/>
      <c r="E9" s="38"/>
      <c r="F9" s="38" t="s">
        <v>171</v>
      </c>
      <c r="G9" s="80">
        <v>5</v>
      </c>
      <c r="I9" s="38"/>
      <c r="J9" s="38" t="s">
        <v>194</v>
      </c>
      <c r="K9" s="38">
        <v>3</v>
      </c>
      <c r="M9" s="38"/>
      <c r="N9" s="38" t="s">
        <v>213</v>
      </c>
      <c r="O9" s="38">
        <v>4</v>
      </c>
    </row>
    <row r="10" spans="2:15" x14ac:dyDescent="0.25">
      <c r="B10" s="38"/>
      <c r="C10" s="38"/>
      <c r="E10" s="38"/>
      <c r="F10" s="38"/>
      <c r="G10" s="80"/>
      <c r="I10" s="38"/>
      <c r="J10" s="38" t="s">
        <v>195</v>
      </c>
      <c r="K10" s="38">
        <v>4</v>
      </c>
      <c r="M10" s="38"/>
      <c r="N10" s="38" t="s">
        <v>214</v>
      </c>
      <c r="O10" s="38">
        <v>5</v>
      </c>
    </row>
    <row r="11" spans="2:15" x14ac:dyDescent="0.25">
      <c r="B11" s="38" t="s">
        <v>49</v>
      </c>
      <c r="C11" s="38" t="s">
        <v>98</v>
      </c>
      <c r="E11" s="38" t="s">
        <v>55</v>
      </c>
      <c r="F11" s="38" t="s">
        <v>3</v>
      </c>
      <c r="G11" s="80">
        <v>1</v>
      </c>
      <c r="I11" s="38"/>
      <c r="J11" s="38" t="s">
        <v>196</v>
      </c>
      <c r="K11" s="38">
        <v>5</v>
      </c>
      <c r="M11" s="38"/>
      <c r="N11" s="38"/>
      <c r="O11" s="38"/>
    </row>
    <row r="12" spans="2:15" x14ac:dyDescent="0.25">
      <c r="B12" s="38"/>
      <c r="C12" s="38" t="s">
        <v>99</v>
      </c>
      <c r="E12" s="38"/>
      <c r="F12" s="38" t="s">
        <v>172</v>
      </c>
      <c r="G12" s="80">
        <v>3</v>
      </c>
      <c r="I12" s="38"/>
      <c r="J12" s="38" t="s">
        <v>197</v>
      </c>
      <c r="K12" s="38">
        <v>5</v>
      </c>
      <c r="M12" s="38" t="s">
        <v>8</v>
      </c>
      <c r="N12" s="38" t="s">
        <v>3</v>
      </c>
      <c r="O12" s="38">
        <v>1</v>
      </c>
    </row>
    <row r="13" spans="2:15" x14ac:dyDescent="0.25">
      <c r="B13" s="38"/>
      <c r="C13" s="38" t="s">
        <v>100</v>
      </c>
      <c r="E13" s="38"/>
      <c r="F13" s="38" t="s">
        <v>173</v>
      </c>
      <c r="G13" s="80">
        <v>5</v>
      </c>
      <c r="I13" s="38"/>
      <c r="J13" s="38"/>
      <c r="K13" s="38"/>
      <c r="M13" s="38"/>
      <c r="N13" s="38" t="s">
        <v>127</v>
      </c>
      <c r="O13" s="38">
        <v>3</v>
      </c>
    </row>
    <row r="14" spans="2:15" x14ac:dyDescent="0.25">
      <c r="B14" s="38"/>
      <c r="C14" s="38" t="s">
        <v>101</v>
      </c>
      <c r="E14" s="38"/>
      <c r="F14" s="38" t="s">
        <v>174</v>
      </c>
      <c r="G14" s="80">
        <v>5</v>
      </c>
      <c r="I14" s="38" t="s">
        <v>72</v>
      </c>
      <c r="J14" s="38" t="s">
        <v>198</v>
      </c>
      <c r="K14" s="38">
        <v>1</v>
      </c>
      <c r="M14" s="38"/>
      <c r="N14" s="38" t="s">
        <v>128</v>
      </c>
      <c r="O14" s="38">
        <v>5</v>
      </c>
    </row>
    <row r="15" spans="2:15" x14ac:dyDescent="0.25">
      <c r="B15" s="38"/>
      <c r="C15" s="38" t="s">
        <v>102</v>
      </c>
      <c r="E15" s="38"/>
      <c r="F15" s="38"/>
      <c r="G15" s="80"/>
      <c r="I15" s="38"/>
      <c r="J15" s="38" t="s">
        <v>199</v>
      </c>
      <c r="K15" s="38">
        <v>5</v>
      </c>
      <c r="M15" s="38"/>
      <c r="N15" s="38"/>
      <c r="O15" s="38"/>
    </row>
    <row r="16" spans="2:15" x14ac:dyDescent="0.25">
      <c r="B16" s="38"/>
      <c r="C16" s="38"/>
      <c r="E16" s="38" t="s">
        <v>56</v>
      </c>
      <c r="F16" s="38" t="s">
        <v>37</v>
      </c>
      <c r="G16" s="80">
        <v>1</v>
      </c>
      <c r="I16" s="38"/>
      <c r="J16" s="38"/>
      <c r="K16" s="38"/>
      <c r="M16" s="38" t="s">
        <v>9</v>
      </c>
      <c r="N16" s="38" t="s">
        <v>215</v>
      </c>
      <c r="O16" s="38">
        <v>1</v>
      </c>
    </row>
    <row r="17" spans="2:15" x14ac:dyDescent="0.25">
      <c r="B17" s="38" t="s">
        <v>183</v>
      </c>
      <c r="C17" s="38" t="s">
        <v>6</v>
      </c>
      <c r="E17" s="38"/>
      <c r="F17" s="38" t="s">
        <v>175</v>
      </c>
      <c r="G17" s="80">
        <v>3</v>
      </c>
      <c r="I17" s="38" t="s">
        <v>73</v>
      </c>
      <c r="J17" s="38" t="s">
        <v>200</v>
      </c>
      <c r="K17" s="38">
        <v>2</v>
      </c>
      <c r="M17" s="38"/>
      <c r="N17" s="38" t="s">
        <v>3</v>
      </c>
      <c r="O17" s="38">
        <v>3</v>
      </c>
    </row>
    <row r="18" spans="2:15" x14ac:dyDescent="0.25">
      <c r="B18" s="38"/>
      <c r="C18" s="38" t="s">
        <v>7</v>
      </c>
      <c r="E18" s="38"/>
      <c r="F18" s="38" t="s">
        <v>176</v>
      </c>
      <c r="G18" s="80">
        <v>5</v>
      </c>
      <c r="I18" s="38"/>
      <c r="J18" s="38" t="s">
        <v>201</v>
      </c>
      <c r="K18" s="38">
        <v>3</v>
      </c>
      <c r="M18" s="38"/>
      <c r="N18" s="38" t="s">
        <v>2</v>
      </c>
      <c r="O18" s="38">
        <v>5</v>
      </c>
    </row>
    <row r="19" spans="2:15" x14ac:dyDescent="0.25">
      <c r="B19" s="38"/>
      <c r="C19" s="38"/>
      <c r="E19" s="38"/>
      <c r="F19" s="38"/>
      <c r="G19" s="80"/>
      <c r="I19" s="38"/>
      <c r="J19" s="38" t="s">
        <v>202</v>
      </c>
      <c r="K19" s="38">
        <v>4</v>
      </c>
      <c r="M19" s="38"/>
      <c r="N19" s="38"/>
      <c r="O19" s="38"/>
    </row>
    <row r="20" spans="2:15" x14ac:dyDescent="0.25">
      <c r="B20" s="71" t="s">
        <v>159</v>
      </c>
      <c r="C20" s="72" t="s">
        <v>186</v>
      </c>
      <c r="E20" s="38" t="s">
        <v>57</v>
      </c>
      <c r="F20" s="38" t="s">
        <v>3</v>
      </c>
      <c r="G20" s="80">
        <v>1</v>
      </c>
      <c r="I20" s="38"/>
      <c r="J20" s="38" t="s">
        <v>203</v>
      </c>
      <c r="K20" s="38">
        <v>5</v>
      </c>
      <c r="M20" s="38" t="s">
        <v>10</v>
      </c>
      <c r="N20" s="38" t="s">
        <v>216</v>
      </c>
      <c r="O20" s="38">
        <v>1</v>
      </c>
    </row>
    <row r="21" spans="2:15" x14ac:dyDescent="0.25">
      <c r="B21" s="38"/>
      <c r="C21" s="72" t="s">
        <v>187</v>
      </c>
      <c r="E21" s="38"/>
      <c r="F21" s="38" t="s">
        <v>178</v>
      </c>
      <c r="G21" s="80">
        <v>3</v>
      </c>
      <c r="I21" s="38"/>
      <c r="J21" s="38"/>
      <c r="K21" s="38"/>
      <c r="M21" s="38"/>
      <c r="N21" s="38" t="s">
        <v>217</v>
      </c>
      <c r="O21" s="38">
        <v>3</v>
      </c>
    </row>
    <row r="22" spans="2:15" x14ac:dyDescent="0.25">
      <c r="B22" s="38"/>
      <c r="C22" s="72" t="s">
        <v>188</v>
      </c>
      <c r="E22" s="38"/>
      <c r="F22" s="38" t="s">
        <v>177</v>
      </c>
      <c r="G22" s="80">
        <v>4</v>
      </c>
      <c r="I22" s="38" t="s">
        <v>74</v>
      </c>
      <c r="J22" s="38" t="s">
        <v>204</v>
      </c>
      <c r="K22" s="38">
        <v>2</v>
      </c>
      <c r="M22" s="38"/>
      <c r="N22" s="38" t="s">
        <v>218</v>
      </c>
      <c r="O22" s="38">
        <v>5</v>
      </c>
    </row>
    <row r="23" spans="2:15" x14ac:dyDescent="0.25">
      <c r="E23" s="38"/>
      <c r="F23" s="38" t="s">
        <v>179</v>
      </c>
      <c r="G23" s="80">
        <v>5</v>
      </c>
      <c r="I23" s="38"/>
      <c r="J23" s="38" t="s">
        <v>205</v>
      </c>
      <c r="K23" s="38">
        <v>3</v>
      </c>
      <c r="M23" s="38"/>
      <c r="N23" s="38"/>
      <c r="O23" s="38"/>
    </row>
    <row r="24" spans="2:15" x14ac:dyDescent="0.25">
      <c r="E24" s="38"/>
      <c r="F24" s="38"/>
      <c r="G24" s="80"/>
      <c r="I24" s="38"/>
      <c r="J24" s="38" t="s">
        <v>206</v>
      </c>
      <c r="K24" s="38">
        <v>5</v>
      </c>
      <c r="M24" s="38" t="s">
        <v>11</v>
      </c>
      <c r="N24" s="38" t="s">
        <v>219</v>
      </c>
      <c r="O24" s="38">
        <v>1</v>
      </c>
    </row>
    <row r="25" spans="2:15" x14ac:dyDescent="0.25">
      <c r="E25" s="38" t="s">
        <v>58</v>
      </c>
      <c r="F25" s="38" t="s">
        <v>180</v>
      </c>
      <c r="G25" s="80">
        <v>1</v>
      </c>
      <c r="I25" s="38"/>
      <c r="J25" s="38"/>
      <c r="K25" s="38"/>
      <c r="M25" s="38"/>
      <c r="N25" s="38" t="s">
        <v>137</v>
      </c>
      <c r="O25" s="38">
        <v>3</v>
      </c>
    </row>
    <row r="26" spans="2:15" x14ac:dyDescent="0.25">
      <c r="E26" s="38"/>
      <c r="F26" s="38" t="s">
        <v>181</v>
      </c>
      <c r="G26" s="80">
        <v>3</v>
      </c>
      <c r="I26" s="38" t="s">
        <v>75</v>
      </c>
      <c r="J26" s="38" t="s">
        <v>207</v>
      </c>
      <c r="K26" s="38">
        <v>2</v>
      </c>
      <c r="M26" s="38"/>
      <c r="N26" s="38" t="s">
        <v>136</v>
      </c>
      <c r="O26" s="38">
        <v>5</v>
      </c>
    </row>
    <row r="27" spans="2:15" x14ac:dyDescent="0.25">
      <c r="E27" s="38"/>
      <c r="F27" s="38" t="s">
        <v>233</v>
      </c>
      <c r="G27" s="80">
        <v>5</v>
      </c>
      <c r="I27" s="38"/>
      <c r="J27" s="38" t="s">
        <v>25</v>
      </c>
      <c r="K27" s="38">
        <v>3</v>
      </c>
      <c r="M27" s="38"/>
      <c r="N27" s="38"/>
      <c r="O27" s="38"/>
    </row>
    <row r="28" spans="2:15" x14ac:dyDescent="0.25">
      <c r="I28" s="38"/>
      <c r="J28" s="38" t="s">
        <v>26</v>
      </c>
      <c r="K28" s="38">
        <v>5</v>
      </c>
      <c r="M28" s="38" t="s">
        <v>12</v>
      </c>
      <c r="N28" s="38" t="s">
        <v>220</v>
      </c>
      <c r="O28" s="38">
        <v>1</v>
      </c>
    </row>
    <row r="29" spans="2:15" x14ac:dyDescent="0.25">
      <c r="I29" s="38"/>
      <c r="J29" s="38"/>
      <c r="K29" s="38"/>
      <c r="M29" s="38"/>
      <c r="N29" s="70" t="s">
        <v>138</v>
      </c>
      <c r="O29" s="38">
        <v>2</v>
      </c>
    </row>
    <row r="30" spans="2:15" x14ac:dyDescent="0.25">
      <c r="B30" s="87" t="s">
        <v>182</v>
      </c>
      <c r="C30" s="87"/>
      <c r="D30" s="87"/>
      <c r="I30" s="38" t="s">
        <v>76</v>
      </c>
      <c r="J30" s="38" t="s">
        <v>208</v>
      </c>
      <c r="K30" s="38">
        <v>2</v>
      </c>
      <c r="M30" s="38"/>
      <c r="N30" s="38" t="s">
        <v>139</v>
      </c>
      <c r="O30" s="38">
        <v>3</v>
      </c>
    </row>
    <row r="31" spans="2:15" x14ac:dyDescent="0.25">
      <c r="B31" s="37" t="s">
        <v>17</v>
      </c>
      <c r="C31" s="37" t="s">
        <v>18</v>
      </c>
      <c r="D31" s="38"/>
      <c r="I31" s="38"/>
      <c r="J31" s="38" t="s">
        <v>135</v>
      </c>
      <c r="K31" s="38">
        <v>3</v>
      </c>
      <c r="M31" s="38"/>
      <c r="N31" s="38" t="s">
        <v>136</v>
      </c>
      <c r="O31" s="38">
        <v>5</v>
      </c>
    </row>
    <row r="32" spans="2:15" x14ac:dyDescent="0.25">
      <c r="B32" s="38" t="s">
        <v>184</v>
      </c>
      <c r="C32" s="39" t="s">
        <v>144</v>
      </c>
      <c r="D32" s="38"/>
      <c r="I32" s="38"/>
      <c r="J32" s="38" t="s">
        <v>2</v>
      </c>
      <c r="K32" s="38">
        <v>5</v>
      </c>
      <c r="M32" s="38"/>
      <c r="N32" s="38"/>
      <c r="O32" s="38"/>
    </row>
    <row r="33" spans="2:15" x14ac:dyDescent="0.25">
      <c r="B33" s="38"/>
      <c r="C33" s="29" t="s">
        <v>152</v>
      </c>
      <c r="D33" s="38"/>
      <c r="I33" s="38"/>
      <c r="J33" s="38"/>
      <c r="K33" s="38"/>
      <c r="M33" s="38" t="s">
        <v>14</v>
      </c>
      <c r="N33" s="38" t="s">
        <v>221</v>
      </c>
      <c r="O33" s="38">
        <v>1</v>
      </c>
    </row>
    <row r="34" spans="2:15" x14ac:dyDescent="0.25">
      <c r="B34" s="38"/>
      <c r="C34" s="29" t="s">
        <v>153</v>
      </c>
      <c r="D34" s="38"/>
      <c r="I34" s="38" t="s">
        <v>77</v>
      </c>
      <c r="J34" s="38" t="s">
        <v>134</v>
      </c>
      <c r="K34" s="38">
        <v>2</v>
      </c>
      <c r="M34" s="38"/>
      <c r="N34" s="38" t="s">
        <v>222</v>
      </c>
      <c r="O34" s="38">
        <v>3</v>
      </c>
    </row>
    <row r="35" spans="2:15" x14ac:dyDescent="0.25">
      <c r="B35" s="38"/>
      <c r="C35" s="29" t="s">
        <v>154</v>
      </c>
      <c r="D35" s="38"/>
      <c r="I35" s="38"/>
      <c r="J35" s="38" t="s">
        <v>133</v>
      </c>
      <c r="K35" s="38">
        <v>3</v>
      </c>
      <c r="M35" s="38"/>
      <c r="N35" s="38" t="s">
        <v>223</v>
      </c>
      <c r="O35" s="38">
        <v>5</v>
      </c>
    </row>
    <row r="36" spans="2:15" x14ac:dyDescent="0.25">
      <c r="B36" s="38"/>
      <c r="C36" s="29" t="s">
        <v>155</v>
      </c>
      <c r="D36" s="38"/>
      <c r="I36" s="38"/>
      <c r="J36" s="38" t="s">
        <v>2</v>
      </c>
      <c r="K36" s="38">
        <v>5</v>
      </c>
      <c r="M36" s="38"/>
      <c r="N36" s="38"/>
      <c r="O36" s="38"/>
    </row>
    <row r="37" spans="2:15" x14ac:dyDescent="0.25">
      <c r="B37" s="38"/>
      <c r="C37" s="29" t="s">
        <v>108</v>
      </c>
      <c r="D37" s="38"/>
      <c r="M37" s="38" t="s">
        <v>15</v>
      </c>
      <c r="N37" s="38" t="s">
        <v>224</v>
      </c>
      <c r="O37" s="38">
        <v>1</v>
      </c>
    </row>
    <row r="38" spans="2:15" x14ac:dyDescent="0.25">
      <c r="B38" s="38"/>
      <c r="C38" s="29" t="s">
        <v>109</v>
      </c>
      <c r="D38" s="38"/>
      <c r="M38" s="38"/>
      <c r="N38" s="38" t="s">
        <v>225</v>
      </c>
      <c r="O38" s="38">
        <v>3</v>
      </c>
    </row>
    <row r="39" spans="2:15" x14ac:dyDescent="0.25">
      <c r="B39" s="38"/>
      <c r="C39" s="29" t="s">
        <v>110</v>
      </c>
      <c r="D39" s="38"/>
      <c r="M39" s="38"/>
      <c r="N39" s="38" t="s">
        <v>226</v>
      </c>
      <c r="O39" s="38">
        <v>4</v>
      </c>
    </row>
    <row r="40" spans="2:15" x14ac:dyDescent="0.25">
      <c r="B40" s="38"/>
      <c r="C40" s="29" t="s">
        <v>111</v>
      </c>
      <c r="D40" s="38"/>
      <c r="M40" s="38"/>
      <c r="N40" s="38" t="s">
        <v>227</v>
      </c>
      <c r="O40" s="38">
        <v>5</v>
      </c>
    </row>
    <row r="41" spans="2:15" x14ac:dyDescent="0.25">
      <c r="B41" s="38"/>
      <c r="C41" s="29" t="s">
        <v>112</v>
      </c>
      <c r="D41" s="38"/>
      <c r="M41" s="38"/>
      <c r="N41" s="38"/>
      <c r="O41" s="38"/>
    </row>
    <row r="42" spans="2:15" x14ac:dyDescent="0.25">
      <c r="B42" s="38"/>
      <c r="C42" s="29" t="s">
        <v>113</v>
      </c>
      <c r="D42" s="38"/>
      <c r="M42" s="38" t="s">
        <v>16</v>
      </c>
      <c r="N42" s="38" t="s">
        <v>140</v>
      </c>
      <c r="O42" s="38">
        <v>1</v>
      </c>
    </row>
    <row r="43" spans="2:15" x14ac:dyDescent="0.25">
      <c r="B43" s="38"/>
      <c r="C43" s="29" t="s">
        <v>114</v>
      </c>
      <c r="D43" s="38"/>
      <c r="M43" s="38"/>
      <c r="N43" s="38" t="s">
        <v>141</v>
      </c>
      <c r="O43" s="38">
        <v>3</v>
      </c>
    </row>
    <row r="44" spans="2:15" x14ac:dyDescent="0.25">
      <c r="B44" s="38"/>
      <c r="C44" s="29" t="s">
        <v>115</v>
      </c>
      <c r="D44" s="38"/>
      <c r="M44" s="38"/>
      <c r="N44" s="38" t="s">
        <v>142</v>
      </c>
      <c r="O44" s="38">
        <v>5</v>
      </c>
    </row>
    <row r="45" spans="2:15" x14ac:dyDescent="0.25">
      <c r="B45" s="38"/>
      <c r="C45" s="29" t="s">
        <v>116</v>
      </c>
      <c r="D45" s="38"/>
      <c r="M45" s="38"/>
      <c r="N45" s="38"/>
      <c r="O45" s="38"/>
    </row>
    <row r="46" spans="2:15" x14ac:dyDescent="0.25">
      <c r="B46" s="38"/>
      <c r="C46" s="29" t="s">
        <v>117</v>
      </c>
      <c r="D46" s="38"/>
      <c r="M46" s="38" t="s">
        <v>20</v>
      </c>
      <c r="N46" s="38" t="s">
        <v>228</v>
      </c>
      <c r="O46" s="38">
        <v>1</v>
      </c>
    </row>
    <row r="47" spans="2:15" x14ac:dyDescent="0.25">
      <c r="B47" s="38"/>
      <c r="C47" s="29" t="s">
        <v>118</v>
      </c>
      <c r="D47" s="38"/>
      <c r="M47" s="38"/>
      <c r="N47" s="38" t="s">
        <v>229</v>
      </c>
      <c r="O47" s="38">
        <v>4</v>
      </c>
    </row>
    <row r="48" spans="2:15" x14ac:dyDescent="0.25">
      <c r="B48" s="38"/>
      <c r="C48" s="29" t="s">
        <v>119</v>
      </c>
      <c r="D48" s="38"/>
      <c r="M48" s="38"/>
      <c r="N48" s="38" t="s">
        <v>230</v>
      </c>
      <c r="O48" s="38">
        <v>5</v>
      </c>
    </row>
    <row r="49" spans="2:13" x14ac:dyDescent="0.25">
      <c r="B49" s="38"/>
      <c r="C49" s="29" t="s">
        <v>120</v>
      </c>
      <c r="D49" s="38"/>
    </row>
    <row r="50" spans="2:13" x14ac:dyDescent="0.25">
      <c r="B50" s="38"/>
      <c r="C50" s="29" t="s">
        <v>121</v>
      </c>
      <c r="D50" s="38"/>
    </row>
    <row r="51" spans="2:13" x14ac:dyDescent="0.25">
      <c r="B51" s="38"/>
      <c r="C51" s="29" t="s">
        <v>122</v>
      </c>
      <c r="D51" s="38"/>
    </row>
    <row r="52" spans="2:13" x14ac:dyDescent="0.25">
      <c r="B52" s="38"/>
      <c r="C52" s="38" t="s">
        <v>123</v>
      </c>
      <c r="D52" s="38"/>
    </row>
    <row r="53" spans="2:13" x14ac:dyDescent="0.25">
      <c r="B53" s="38"/>
      <c r="C53" s="38" t="s">
        <v>156</v>
      </c>
      <c r="D53" s="38"/>
    </row>
    <row r="54" spans="2:13" x14ac:dyDescent="0.25">
      <c r="B54" s="38"/>
      <c r="C54" s="38" t="s">
        <v>124</v>
      </c>
      <c r="D54" s="38"/>
      <c r="L54" s="36"/>
    </row>
    <row r="55" spans="2:13" x14ac:dyDescent="0.25">
      <c r="B55" s="38"/>
      <c r="C55" s="38" t="s">
        <v>157</v>
      </c>
      <c r="D55" s="38"/>
      <c r="L55" s="36"/>
    </row>
    <row r="58" spans="2:13" x14ac:dyDescent="0.25">
      <c r="M58" s="36"/>
    </row>
  </sheetData>
  <sortState ref="N20:O22">
    <sortCondition ref="N18"/>
  </sortState>
  <mergeCells count="5">
    <mergeCell ref="E1:G1"/>
    <mergeCell ref="I1:K1"/>
    <mergeCell ref="B1:C1"/>
    <mergeCell ref="M1:O1"/>
    <mergeCell ref="B30:D3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32</vt:i4>
      </vt:variant>
    </vt:vector>
  </HeadingPairs>
  <TitlesOfParts>
    <vt:vector size="40" baseType="lpstr">
      <vt:lpstr>Readme</vt:lpstr>
      <vt:lpstr>A. Landscaping</vt:lpstr>
      <vt:lpstr>B. Service Delivery</vt:lpstr>
      <vt:lpstr>C. Service Landscaping</vt:lpstr>
      <vt:lpstr>C. Consumption</vt:lpstr>
      <vt:lpstr>D. Service Management</vt:lpstr>
      <vt:lpstr>Results</vt:lpstr>
      <vt:lpstr>Data tables</vt:lpstr>
      <vt:lpstr>A.5</vt:lpstr>
      <vt:lpstr>B.1</vt:lpstr>
      <vt:lpstr>B.2</vt:lpstr>
      <vt:lpstr>B.3</vt:lpstr>
      <vt:lpstr>B.4</vt:lpstr>
      <vt:lpstr>B.5</vt:lpstr>
      <vt:lpstr>B.6</vt:lpstr>
      <vt:lpstr>C.1</vt:lpstr>
      <vt:lpstr>C.1.2</vt:lpstr>
      <vt:lpstr>C.10</vt:lpstr>
      <vt:lpstr>C.11</vt:lpstr>
      <vt:lpstr>C.2</vt:lpstr>
      <vt:lpstr>C.4</vt:lpstr>
      <vt:lpstr>C.5</vt:lpstr>
      <vt:lpstr>C.6</vt:lpstr>
      <vt:lpstr>C.7</vt:lpstr>
      <vt:lpstr>C.8</vt:lpstr>
      <vt:lpstr>C.9</vt:lpstr>
      <vt:lpstr>D.10</vt:lpstr>
      <vt:lpstr>D.11</vt:lpstr>
      <vt:lpstr>E.1</vt:lpstr>
      <vt:lpstr>E.10</vt:lpstr>
      <vt:lpstr>E.2</vt:lpstr>
      <vt:lpstr>E.3</vt:lpstr>
      <vt:lpstr>E.4</vt:lpstr>
      <vt:lpstr>E.5</vt:lpstr>
      <vt:lpstr>E.6</vt:lpstr>
      <vt:lpstr>E.7</vt:lpstr>
      <vt:lpstr>E.8</vt:lpstr>
      <vt:lpstr>E.9</vt:lpstr>
      <vt:lpstr>ServicesConsumed</vt:lpstr>
      <vt:lpstr>ServicesProvisioned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2016-03-08T08:08:43Z</dcterms:created>
  <dcterms:modified xsi:type="dcterms:W3CDTF">2017-11-05T17:54:23Z</dcterms:modified>
</cp:coreProperties>
</file>